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healthcommunity.sharepoint.com/sites/00532/Freigegebene Dokumente/General/Organisation/Schockraum/"/>
    </mc:Choice>
  </mc:AlternateContent>
  <xr:revisionPtr revIDLastSave="0" documentId="8_{582B1EAC-8B5F-4EA6-A24D-D08189F4962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KG individuell" sheetId="1" r:id="rId1"/>
  </sheets>
  <definedNames>
    <definedName name="_xlnm.Print_Area" localSheetId="0">'KG individuell'!$A$1:$M$49</definedName>
    <definedName name="Z_207C4822_7E67_4717_BB38_0841F76A516E_.wvu.PrintArea" localSheetId="0" hidden="1">'KG individuell'!$A$1:$M$49</definedName>
  </definedNames>
  <calcPr calcId="191028"/>
  <customWorkbookViews>
    <customWorkbookView name="simmale - Persönliche Ansicht" guid="{207C4822-7E67-4717-BB38-0841F76A516E}" mergeInterval="0" personalView="1" maximized="1" windowWidth="1916" windowHeight="97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H17" i="1"/>
  <c r="D17" i="1"/>
  <c r="H24" i="1"/>
  <c r="D33" i="1"/>
  <c r="H33" i="1"/>
  <c r="D23" i="1"/>
  <c r="H23" i="1"/>
  <c r="H29" i="1"/>
  <c r="D29" i="1"/>
  <c r="H20" i="1"/>
  <c r="H7" i="1"/>
  <c r="D14" i="1" l="1"/>
  <c r="H14" i="1"/>
  <c r="H10" i="1"/>
  <c r="H8" i="1"/>
  <c r="D8" i="1"/>
  <c r="D7" i="1"/>
  <c r="H26" i="1" l="1"/>
  <c r="H11" i="1"/>
  <c r="D11" i="1"/>
  <c r="D27" i="1" l="1"/>
  <c r="D26" i="1"/>
  <c r="D25" i="1"/>
  <c r="D13" i="1"/>
  <c r="D10" i="1"/>
  <c r="H28" i="1" l="1"/>
  <c r="H27" i="1"/>
  <c r="D15" i="1" l="1"/>
  <c r="H13" i="1"/>
  <c r="H16" i="1" l="1"/>
  <c r="H35" i="1" l="1"/>
  <c r="D35" i="1"/>
  <c r="H34" i="1"/>
  <c r="D34" i="1"/>
  <c r="H32" i="1"/>
  <c r="D32" i="1"/>
  <c r="D28" i="1"/>
  <c r="H25" i="1"/>
  <c r="H19" i="1"/>
  <c r="H15" i="1"/>
  <c r="H9" i="1"/>
  <c r="D9" i="1"/>
</calcChain>
</file>

<file path=xl/sharedStrings.xml><?xml version="1.0" encoding="utf-8"?>
<sst xmlns="http://schemas.openxmlformats.org/spreadsheetml/2006/main" count="175" uniqueCount="78">
  <si>
    <t>kg</t>
  </si>
  <si>
    <t>Kinder- und Jugendnotfallzentrum KJNO</t>
  </si>
  <si>
    <r>
      <rPr>
        <b/>
        <sz val="20"/>
        <color rgb="FF000000"/>
        <rFont val="Arial"/>
        <family val="2"/>
      </rPr>
      <t xml:space="preserve">Notfallmedikamente </t>
    </r>
    <r>
      <rPr>
        <b/>
        <sz val="20"/>
        <color rgb="FFFF0000"/>
        <rFont val="Arial"/>
        <family val="2"/>
      </rPr>
      <t>intravenös</t>
    </r>
  </si>
  <si>
    <t>ED/kg</t>
  </si>
  <si>
    <t>ED absolut</t>
  </si>
  <si>
    <t>ED in ml/kg</t>
  </si>
  <si>
    <t>ED absolut in ml</t>
  </si>
  <si>
    <t>Direkt iv</t>
  </si>
  <si>
    <t>KJ</t>
  </si>
  <si>
    <t>Bemerkungen</t>
  </si>
  <si>
    <r>
      <t>Adenosin (Krenosin®) 6mg/2ml (3mg/ml)</t>
    </r>
    <r>
      <rPr>
        <b/>
        <sz val="16"/>
        <color rgb="FFFFFF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verdünnt</t>
    </r>
    <r>
      <rPr>
        <b/>
        <sz val="16"/>
        <rFont val="Arial"/>
        <family val="2"/>
      </rPr>
      <t xml:space="preserve"> (6mg(2ml) + 4ml NaCl 0.9%) gibt 1mg/ml Lösung</t>
    </r>
  </si>
  <si>
    <t>mg/kg</t>
  </si>
  <si>
    <t>mg</t>
  </si>
  <si>
    <t>ml/kg</t>
  </si>
  <si>
    <t>ml</t>
  </si>
  <si>
    <t>X</t>
  </si>
  <si>
    <r>
      <t>1.Dosis: 0.1mg/kg, steigern um 0.1mg/kg alle 2 Min,</t>
    </r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Bolus Flush und sofort mit 20ml NaCl 0.9%</t>
    </r>
    <r>
      <rPr>
        <sz val="16"/>
        <color rgb="FFFF0000"/>
        <rFont val="Arial"/>
        <family val="2"/>
      </rPr>
      <t xml:space="preserve"> spülen</t>
    </r>
    <r>
      <rPr>
        <sz val="16"/>
        <color theme="0"/>
        <rFont val="Arial"/>
        <family val="2"/>
      </rPr>
      <t>,</t>
    </r>
    <r>
      <rPr>
        <sz val="16"/>
        <rFont val="Arial"/>
        <family val="2"/>
      </rPr>
      <t>(1.Max 6mg ED, 2.max ED 12mg)</t>
    </r>
  </si>
  <si>
    <r>
      <t xml:space="preserve">Adrenalin 1:10000 = </t>
    </r>
    <r>
      <rPr>
        <b/>
        <sz val="16"/>
        <color rgb="FFFF0000"/>
        <rFont val="Arial"/>
        <family val="2"/>
      </rPr>
      <t>verdünnt</t>
    </r>
    <r>
      <rPr>
        <b/>
        <sz val="16"/>
        <color rgb="FFFFFF00"/>
        <rFont val="Arial"/>
        <family val="2"/>
      </rPr>
      <t xml:space="preserve"> </t>
    </r>
    <r>
      <rPr>
        <b/>
        <sz val="16"/>
        <rFont val="Arial"/>
        <family val="2"/>
      </rPr>
      <t>(1mg/ml + 9 ml NaCl 0.9%) gibt 0.1mg/ml Lösung (Neo-Set)</t>
    </r>
  </si>
  <si>
    <t>µg/kg</t>
  </si>
  <si>
    <t>µg</t>
  </si>
  <si>
    <t>direkt iv, wiederholen alle 3-5 Minuten</t>
  </si>
  <si>
    <t>Amiodaron 50mg/ml</t>
  </si>
  <si>
    <t>direkt iv  über 3-5 min, ggf.wiederholen</t>
  </si>
  <si>
    <t>Atropin 500µg/ml</t>
  </si>
  <si>
    <t>direkt iv, Maximum 1000 µg (=2 ml)</t>
  </si>
  <si>
    <t>Calciumgluconat (10 ml = 2,25mmol/ Ca++)</t>
  </si>
  <si>
    <r>
      <rPr>
        <b/>
        <sz val="16"/>
        <color rgb="FFFF0000"/>
        <rFont val="Arial"/>
        <family val="2"/>
      </rPr>
      <t>Dosis 1:10 verdünnen für die Verabreichung, direkt iv über 5Min.</t>
    </r>
    <r>
      <rPr>
        <sz val="16"/>
        <color theme="1"/>
        <rFont val="Arial"/>
        <family val="2"/>
      </rPr>
      <t xml:space="preserve"> Evt. Wiederholen nach 10 Min., Maximum 3000 mg</t>
    </r>
  </si>
  <si>
    <t>Clemastin (Tavegyl®) 2mg/2ml</t>
  </si>
  <si>
    <t>direkt iv, Maximum 2 mg (=2 ml)</t>
  </si>
  <si>
    <t xml:space="preserve">Na-Bicarbonat 8.4% (1 mmol/ml) </t>
  </si>
  <si>
    <t>mmol/kg</t>
  </si>
  <si>
    <t>mmol</t>
  </si>
  <si>
    <t>Kurzinfusion über 10 Min.</t>
  </si>
  <si>
    <t>HYPOGLYKÄMIE: Glukose 10% (0.1 g/ml)</t>
  </si>
  <si>
    <t>direkt iv</t>
  </si>
  <si>
    <t>HYPOVOLÄMIE: Ringerfundin</t>
  </si>
  <si>
    <r>
      <rPr>
        <b/>
        <sz val="16"/>
        <color rgb="FFFF0000"/>
        <rFont val="Arial"/>
        <family val="2"/>
      </rPr>
      <t xml:space="preserve">Bolus direkt aus der Hand! </t>
    </r>
    <r>
      <rPr>
        <sz val="16"/>
        <rFont val="Arial"/>
        <family val="2"/>
      </rPr>
      <t>10-20ml/kg (ggf. wiederholen bis 40ml/kg total)</t>
    </r>
  </si>
  <si>
    <t>Tranexamsäure (Tranexamic OrPha®) 500mg/ml</t>
  </si>
  <si>
    <t>ml/mg</t>
  </si>
  <si>
    <t xml:space="preserve">über 5 min., kann auch p,os verabreicht werden </t>
  </si>
  <si>
    <t>Defibrillation</t>
  </si>
  <si>
    <t>J/kg</t>
  </si>
  <si>
    <t>J</t>
  </si>
  <si>
    <r>
      <t xml:space="preserve">bei fehlendem Erfolg Joule </t>
    </r>
    <r>
      <rPr>
        <b/>
        <sz val="16"/>
        <color rgb="FF000000"/>
        <rFont val="Arial"/>
        <family val="2"/>
      </rPr>
      <t>verdoppeln</t>
    </r>
    <r>
      <rPr>
        <sz val="16"/>
        <color rgb="FF000000"/>
        <rFont val="Arial"/>
        <family val="2"/>
      </rPr>
      <t xml:space="preserve"> = 4J/kg, max 10 J/kg</t>
    </r>
  </si>
  <si>
    <t>Cardioversion</t>
  </si>
  <si>
    <r>
      <t>bei fehlendem Erfolg  Joule</t>
    </r>
    <r>
      <rPr>
        <b/>
        <sz val="16"/>
        <color rgb="FF000000"/>
        <rFont val="Arial"/>
        <family val="2"/>
      </rPr>
      <t xml:space="preserve"> verdoppeln</t>
    </r>
    <r>
      <rPr>
        <sz val="16"/>
        <color rgb="FF000000"/>
        <rFont val="Arial"/>
        <family val="2"/>
      </rPr>
      <t xml:space="preserve"> = 1 J/kg</t>
    </r>
  </si>
  <si>
    <t>Analgesie/ Sedierung - Antagonisation</t>
  </si>
  <si>
    <r>
      <t>Fentanyl</t>
    </r>
    <r>
      <rPr>
        <sz val="16"/>
        <rFont val="Arial"/>
        <family val="2"/>
      </rPr>
      <t xml:space="preserve"> (100 µg/2ml)</t>
    </r>
  </si>
  <si>
    <t>Max ED 50 µg = 1 ml</t>
  </si>
  <si>
    <r>
      <rPr>
        <b/>
        <sz val="16"/>
        <color rgb="FF000000"/>
        <rFont val="Arial"/>
        <family val="2"/>
      </rPr>
      <t xml:space="preserve">Ketamin 25mg/ml </t>
    </r>
    <r>
      <rPr>
        <b/>
        <sz val="16"/>
        <color rgb="FFFF0000"/>
        <rFont val="Arial"/>
        <family val="2"/>
      </rPr>
      <t>Verdünnung:</t>
    </r>
    <r>
      <rPr>
        <b/>
        <sz val="16"/>
        <color rgb="FF000000"/>
        <rFont val="Arial"/>
        <family val="2"/>
      </rPr>
      <t>1ml (25mg)+9ml NaCl 0.9%) gibt 2.5mg/ml Lösung</t>
    </r>
  </si>
  <si>
    <r>
      <rPr>
        <sz val="16"/>
        <color rgb="FF000000"/>
        <rFont val="Arial"/>
        <family val="2"/>
      </rPr>
      <t xml:space="preserve">Ketamin &lt;10 Kilo nur mit Anästhesie,  </t>
    </r>
    <r>
      <rPr>
        <b/>
        <sz val="16"/>
        <color rgb="FFFF0000"/>
        <rFont val="Arial"/>
        <family val="2"/>
      </rPr>
      <t>KJNO Kaderarzt anwesend!</t>
    </r>
    <r>
      <rPr>
        <sz val="16"/>
        <color rgb="FF000000"/>
        <rFont val="Arial"/>
        <family val="2"/>
      </rPr>
      <t xml:space="preserve"> Range 0.25mg-1mg/kg,  Ondansetron 0.1mg/kg iv vor Ketamin iv</t>
    </r>
  </si>
  <si>
    <r>
      <rPr>
        <b/>
        <sz val="16"/>
        <rFont val="Arial"/>
        <family val="2"/>
      </rPr>
      <t>Midazolam</t>
    </r>
    <r>
      <rPr>
        <sz val="16"/>
        <rFont val="Arial"/>
        <family val="2"/>
      </rPr>
      <t xml:space="preserve"> (Dormicum®) 1mg/ml (Sedierung)</t>
    </r>
  </si>
  <si>
    <t>max ED 2.5 mg, max kumulative Dosis 10 mg</t>
  </si>
  <si>
    <r>
      <rPr>
        <b/>
        <sz val="16"/>
        <color rgb="FF000000"/>
        <rFont val="Arial"/>
        <family val="2"/>
      </rPr>
      <t>Morphin</t>
    </r>
    <r>
      <rPr>
        <sz val="16"/>
        <color rgb="FF000000"/>
        <rFont val="Arial"/>
        <family val="2"/>
      </rPr>
      <t xml:space="preserve"> 10mg/ml  </t>
    </r>
    <r>
      <rPr>
        <b/>
        <sz val="16"/>
        <color rgb="FFFF0000"/>
        <rFont val="Arial"/>
        <family val="2"/>
      </rPr>
      <t>Verdünnung</t>
    </r>
    <r>
      <rPr>
        <sz val="16"/>
        <color rgb="FF000000"/>
        <rFont val="Arial"/>
        <family val="2"/>
      </rPr>
      <t>:1ml (10mg) + 9 ml NaCl 0.9%)</t>
    </r>
    <r>
      <rPr>
        <b/>
        <sz val="16"/>
        <color rgb="FF000000"/>
        <rFont val="Arial"/>
        <family val="2"/>
      </rPr>
      <t xml:space="preserve"> gibt 1mg/1ml Lösung</t>
    </r>
  </si>
  <si>
    <t>Max ED 1.5 mg, nach 10 Minuten ev wiederholen</t>
  </si>
  <si>
    <r>
      <t xml:space="preserve">Flumazenil (Anexate®) </t>
    </r>
    <r>
      <rPr>
        <sz val="16"/>
        <rFont val="Arial"/>
        <family val="2"/>
      </rPr>
      <t>100 µg/ml</t>
    </r>
  </si>
  <si>
    <t>gegenfalls wiederholen; Max Tagesdosis 1000 µg = 10 ml</t>
  </si>
  <si>
    <r>
      <rPr>
        <b/>
        <sz val="16"/>
        <color rgb="FF000000"/>
        <rFont val="Arial"/>
        <family val="2"/>
      </rPr>
      <t xml:space="preserve">Naloxon (Narcan®) 1ml/0.4mg  </t>
    </r>
    <r>
      <rPr>
        <sz val="16"/>
        <color rgb="FFFFFF00"/>
        <rFont val="Arial"/>
        <family val="2"/>
      </rPr>
      <t>Verdünnung</t>
    </r>
    <r>
      <rPr>
        <b/>
        <sz val="16"/>
        <color rgb="FF000000"/>
        <rFont val="Arial"/>
        <family val="2"/>
      </rPr>
      <t xml:space="preserve">: </t>
    </r>
    <r>
      <rPr>
        <sz val="16"/>
        <color rgb="FF000000"/>
        <rFont val="Arial"/>
        <family val="2"/>
      </rPr>
      <t>1ml (0.4mg) + 9ml NaCl 0.9%</t>
    </r>
    <r>
      <rPr>
        <b/>
        <sz val="16"/>
        <color rgb="FF000000"/>
        <rFont val="Arial"/>
        <family val="2"/>
      </rPr>
      <t>) gibt 0.04mg/ml Lösung (40µg/ml)</t>
    </r>
  </si>
  <si>
    <r>
      <rPr>
        <b/>
        <sz val="16"/>
        <color rgb="FF000000"/>
        <rFont val="Arial"/>
        <family val="2"/>
      </rPr>
      <t>10µg/kg weise nach Wirkung titrieren,</t>
    </r>
    <r>
      <rPr>
        <b/>
        <sz val="16"/>
        <color rgb="FFFFFFFF"/>
        <rFont val="Arial"/>
        <family val="2"/>
      </rPr>
      <t xml:space="preserve"> </t>
    </r>
    <r>
      <rPr>
        <b/>
        <sz val="16"/>
        <color rgb="FFFFFF00"/>
        <rFont val="Arial"/>
        <family val="2"/>
      </rPr>
      <t>Achtung Rebound!</t>
    </r>
    <r>
      <rPr>
        <sz val="16"/>
        <color rgb="FF000000"/>
        <rFont val="Arial"/>
        <family val="2"/>
      </rPr>
      <t xml:space="preserve"> Naloxon Spritze bleibt 6h beim Patient am Bett</t>
    </r>
  </si>
  <si>
    <t>Antikonvulsiva</t>
  </si>
  <si>
    <r>
      <t xml:space="preserve">Clonazepam (Rivotril®) </t>
    </r>
    <r>
      <rPr>
        <b/>
        <sz val="16"/>
        <color rgb="FFFF0000"/>
        <rFont val="Arial"/>
        <family val="2"/>
      </rPr>
      <t>Verdünnung</t>
    </r>
    <r>
      <rPr>
        <b/>
        <sz val="16"/>
        <rFont val="Arial"/>
        <family val="2"/>
      </rPr>
      <t xml:space="preserve"> (1mg/ml+1ml NaCl 0.9%) gibt 0.5mg/ml Lösung</t>
    </r>
  </si>
  <si>
    <t>direkt langsam iv</t>
  </si>
  <si>
    <r>
      <t xml:space="preserve">Levetiracetam (Keppra®) </t>
    </r>
    <r>
      <rPr>
        <b/>
        <sz val="16"/>
        <color rgb="FFFF0000"/>
        <rFont val="Arial"/>
        <family val="2"/>
      </rPr>
      <t>PUR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>(500 mg/5 ml)</t>
    </r>
    <r>
      <rPr>
        <b/>
        <sz val="16"/>
        <rFont val="Arial"/>
        <family val="2"/>
      </rPr>
      <t xml:space="preserve"> = 100mg/ml</t>
    </r>
  </si>
  <si>
    <r>
      <rPr>
        <b/>
        <sz val="16"/>
        <rFont val="Arial"/>
        <family val="2"/>
      </rPr>
      <t>Kurzinfusion über 15 Min,</t>
    </r>
    <r>
      <rPr>
        <sz val="16"/>
        <rFont val="Arial"/>
        <family val="2"/>
      </rPr>
      <t xml:space="preserve">  </t>
    </r>
    <r>
      <rPr>
        <b/>
        <sz val="16"/>
        <color rgb="FFFF0000"/>
        <rFont val="Arial"/>
        <family val="2"/>
      </rPr>
      <t xml:space="preserve">bis 25KG auf 10ml NaCl 0.9% verdünnen </t>
    </r>
    <r>
      <rPr>
        <b/>
        <sz val="16"/>
        <rFont val="Arial"/>
        <family val="2"/>
      </rPr>
      <t xml:space="preserve">, ab 25KG Menge PUR als KJ über 15 Minuten </t>
    </r>
  </si>
  <si>
    <r>
      <t xml:space="preserve">Luminal 20% </t>
    </r>
    <r>
      <rPr>
        <b/>
        <sz val="16"/>
        <color rgb="FFFF0000"/>
        <rFont val="Arial"/>
        <family val="2"/>
      </rPr>
      <t>Verdünnung</t>
    </r>
    <r>
      <rPr>
        <b/>
        <sz val="16"/>
        <rFont val="Arial"/>
        <family val="2"/>
      </rPr>
      <t xml:space="preserve"> (200mg/1ml+ 9 ml NaCl 0.9%) gibt 20mg/ml Lösung</t>
    </r>
  </si>
  <si>
    <t>direkt iv, ggf. nach 7-10 Minuten Wiederholung</t>
  </si>
  <si>
    <r>
      <t xml:space="preserve">Valproat (Orfiril®) </t>
    </r>
    <r>
      <rPr>
        <b/>
        <sz val="16"/>
        <color rgb="FFFF0000"/>
        <rFont val="Arial"/>
        <family val="2"/>
      </rPr>
      <t xml:space="preserve">PUR </t>
    </r>
    <r>
      <rPr>
        <b/>
        <sz val="16"/>
        <rFont val="Arial"/>
        <family val="2"/>
      </rPr>
      <t>300mg/3ml =100mg/ml</t>
    </r>
  </si>
  <si>
    <r>
      <rPr>
        <b/>
        <sz val="16"/>
        <color rgb="FFFF0000"/>
        <rFont val="Arial"/>
        <family val="2"/>
      </rPr>
      <t>Kurzinfusion in 50ml NaCl 0.9%</t>
    </r>
    <r>
      <rPr>
        <sz val="16"/>
        <rFont val="Arial"/>
        <family val="2"/>
      </rPr>
      <t xml:space="preserve"> über 10 Minuten</t>
    </r>
  </si>
  <si>
    <t>Quellen:</t>
  </si>
  <si>
    <t xml:space="preserve">  - Clinical practical guidelines, Royal Childrens hospital, Melbourne</t>
  </si>
  <si>
    <t>(http://www.rch.org.au/clinicalguide/guideline_index/Emergency_Drug_Doses/)</t>
  </si>
  <si>
    <t xml:space="preserve">  - Bonafide CP et al, Development of heart and respiratory ratepercentile curves for hospitalized children. Pediatrics,131 (4), e1150-e1157)</t>
  </si>
  <si>
    <t xml:space="preserve"> -  PALS 2010    </t>
  </si>
  <si>
    <t xml:space="preserve"> -  Tabelle Notfallmedikamente Kinderintensivstation Tübingen</t>
  </si>
  <si>
    <t xml:space="preserve"> -  Wheless et al, Rapid infusion of a loading dose of iv levetiracetam.. J of Child Neurology. 2009; 24;946-951</t>
  </si>
  <si>
    <t xml:space="preserve">  - F. Shann: drug doses 2014</t>
  </si>
  <si>
    <t xml:space="preserve"> - i dose Calc</t>
  </si>
  <si>
    <t>3.Version 07/25, ersetzt Version 04/21    ML, IB, AC                          23.08.2025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</si>
</sst>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Verdana"/>
    </font>
    <font>
      <b/>
      <sz val="36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24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sz val="16"/>
      <color rgb="FFFFFF00"/>
      <name val="Arial"/>
      <family val="2"/>
    </font>
    <font>
      <b/>
      <sz val="16"/>
      <color rgb="FFFFFFFF"/>
      <name val="Arial"/>
      <family val="2"/>
    </font>
    <font>
      <b/>
      <sz val="16"/>
      <color rgb="FFFFFF00"/>
      <name val="Arial"/>
      <family val="2"/>
    </font>
    <font>
      <sz val="16"/>
      <name val="Verdana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20"/>
      <color rgb="FF00000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1" fillId="10" borderId="0" xfId="0" applyFont="1" applyFill="1" applyProtection="1">
      <protection locked="0"/>
    </xf>
    <xf numFmtId="0" fontId="10" fillId="4" borderId="23" xfId="0" applyFont="1" applyFill="1" applyBorder="1"/>
    <xf numFmtId="0" fontId="9" fillId="4" borderId="24" xfId="0" applyFont="1" applyFill="1" applyBorder="1"/>
    <xf numFmtId="0" fontId="9" fillId="4" borderId="25" xfId="0" applyFont="1" applyFill="1" applyBorder="1"/>
    <xf numFmtId="0" fontId="9" fillId="4" borderId="26" xfId="0" applyFont="1" applyFill="1" applyBorder="1"/>
    <xf numFmtId="0" fontId="10" fillId="4" borderId="27" xfId="0" applyFont="1" applyFill="1" applyBorder="1"/>
    <xf numFmtId="0" fontId="10" fillId="0" borderId="27" xfId="0" applyFont="1" applyBorder="1" applyAlignment="1">
      <alignment horizontal="center"/>
    </xf>
    <xf numFmtId="49" fontId="11" fillId="4" borderId="27" xfId="0" applyNumberFormat="1" applyFont="1" applyFill="1" applyBorder="1"/>
    <xf numFmtId="0" fontId="10" fillId="6" borderId="23" xfId="0" applyFont="1" applyFill="1" applyBorder="1"/>
    <xf numFmtId="0" fontId="9" fillId="6" borderId="24" xfId="0" applyFont="1" applyFill="1" applyBorder="1"/>
    <xf numFmtId="0" fontId="9" fillId="6" borderId="25" xfId="0" applyFont="1" applyFill="1" applyBorder="1"/>
    <xf numFmtId="0" fontId="9" fillId="6" borderId="26" xfId="0" applyFont="1" applyFill="1" applyBorder="1"/>
    <xf numFmtId="0" fontId="10" fillId="6" borderId="27" xfId="0" applyFont="1" applyFill="1" applyBorder="1"/>
    <xf numFmtId="49" fontId="11" fillId="6" borderId="27" xfId="0" applyNumberFormat="1" applyFont="1" applyFill="1" applyBorder="1"/>
    <xf numFmtId="0" fontId="10" fillId="7" borderId="16" xfId="0" applyFont="1" applyFill="1" applyBorder="1"/>
    <xf numFmtId="0" fontId="9" fillId="7" borderId="5" xfId="0" applyFont="1" applyFill="1" applyBorder="1"/>
    <xf numFmtId="0" fontId="9" fillId="7" borderId="6" xfId="0" applyFont="1" applyFill="1" applyBorder="1"/>
    <xf numFmtId="0" fontId="9" fillId="7" borderId="17" xfId="0" applyFont="1" applyFill="1" applyBorder="1"/>
    <xf numFmtId="0" fontId="10" fillId="7" borderId="7" xfId="0" applyFont="1" applyFill="1" applyBorder="1"/>
    <xf numFmtId="0" fontId="10" fillId="7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9" fillId="7" borderId="7" xfId="0" applyNumberFormat="1" applyFont="1" applyFill="1" applyBorder="1"/>
    <xf numFmtId="0" fontId="10" fillId="7" borderId="13" xfId="0" applyFont="1" applyFill="1" applyBorder="1"/>
    <xf numFmtId="0" fontId="9" fillId="7" borderId="8" xfId="0" applyFont="1" applyFill="1" applyBorder="1"/>
    <xf numFmtId="0" fontId="9" fillId="7" borderId="9" xfId="0" applyFont="1" applyFill="1" applyBorder="1"/>
    <xf numFmtId="0" fontId="9" fillId="7" borderId="14" xfId="0" applyFont="1" applyFill="1" applyBorder="1"/>
    <xf numFmtId="0" fontId="10" fillId="7" borderId="15" xfId="0" applyFont="1" applyFill="1" applyBorder="1"/>
    <xf numFmtId="0" fontId="10" fillId="7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9" fillId="7" borderId="15" xfId="0" applyNumberFormat="1" applyFont="1" applyFill="1" applyBorder="1"/>
    <xf numFmtId="0" fontId="9" fillId="7" borderId="13" xfId="0" applyFont="1" applyFill="1" applyBorder="1"/>
    <xf numFmtId="164" fontId="10" fillId="7" borderId="16" xfId="0" applyNumberFormat="1" applyFont="1" applyFill="1" applyBorder="1"/>
    <xf numFmtId="0" fontId="10" fillId="7" borderId="29" xfId="0" applyFont="1" applyFill="1" applyBorder="1"/>
    <xf numFmtId="0" fontId="9" fillId="7" borderId="30" xfId="0" applyFont="1" applyFill="1" applyBorder="1" applyAlignment="1">
      <alignment horizontal="right"/>
    </xf>
    <xf numFmtId="0" fontId="9" fillId="7" borderId="31" xfId="0" applyFont="1" applyFill="1" applyBorder="1"/>
    <xf numFmtId="0" fontId="9" fillId="7" borderId="30" xfId="0" applyFont="1" applyFill="1" applyBorder="1"/>
    <xf numFmtId="49" fontId="9" fillId="7" borderId="31" xfId="0" applyNumberFormat="1" applyFont="1" applyFill="1" applyBorder="1" applyAlignment="1">
      <alignment horizontal="left"/>
    </xf>
    <xf numFmtId="0" fontId="9" fillId="7" borderId="32" xfId="0" applyFont="1" applyFill="1" applyBorder="1"/>
    <xf numFmtId="0" fontId="10" fillId="7" borderId="33" xfId="0" applyFont="1" applyFill="1" applyBorder="1"/>
    <xf numFmtId="0" fontId="10" fillId="7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49" fontId="9" fillId="7" borderId="33" xfId="0" applyNumberFormat="1" applyFont="1" applyFill="1" applyBorder="1"/>
    <xf numFmtId="0" fontId="10" fillId="8" borderId="18" xfId="0" applyFont="1" applyFill="1" applyBorder="1"/>
    <xf numFmtId="0" fontId="9" fillId="8" borderId="19" xfId="0" applyFont="1" applyFill="1" applyBorder="1"/>
    <xf numFmtId="0" fontId="9" fillId="8" borderId="20" xfId="0" applyFont="1" applyFill="1" applyBorder="1"/>
    <xf numFmtId="0" fontId="9" fillId="8" borderId="21" xfId="0" applyFont="1" applyFill="1" applyBorder="1"/>
    <xf numFmtId="0" fontId="10" fillId="8" borderId="22" xfId="0" applyFont="1" applyFill="1" applyBorder="1"/>
    <xf numFmtId="0" fontId="10" fillId="8" borderId="22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49" fontId="9" fillId="8" borderId="22" xfId="0" applyNumberFormat="1" applyFont="1" applyFill="1" applyBorder="1"/>
    <xf numFmtId="0" fontId="10" fillId="8" borderId="23" xfId="0" applyFont="1" applyFill="1" applyBorder="1"/>
    <xf numFmtId="0" fontId="10" fillId="8" borderId="27" xfId="0" applyFont="1" applyFill="1" applyBorder="1"/>
    <xf numFmtId="0" fontId="10" fillId="8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5" borderId="45" xfId="0" applyFont="1" applyFill="1" applyBorder="1"/>
    <xf numFmtId="0" fontId="9" fillId="5" borderId="46" xfId="0" applyFont="1" applyFill="1" applyBorder="1"/>
    <xf numFmtId="0" fontId="9" fillId="5" borderId="47" xfId="0" applyFont="1" applyFill="1" applyBorder="1"/>
    <xf numFmtId="164" fontId="10" fillId="5" borderId="45" xfId="0" applyNumberFormat="1" applyFont="1" applyFill="1" applyBorder="1"/>
    <xf numFmtId="0" fontId="10" fillId="5" borderId="47" xfId="0" applyFont="1" applyFill="1" applyBorder="1"/>
    <xf numFmtId="0" fontId="10" fillId="5" borderId="48" xfId="0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9" fillId="5" borderId="44" xfId="0" applyFont="1" applyFill="1" applyBorder="1"/>
    <xf numFmtId="0" fontId="10" fillId="5" borderId="39" xfId="0" applyFont="1" applyFill="1" applyBorder="1"/>
    <xf numFmtId="0" fontId="9" fillId="5" borderId="35" xfId="0" applyFont="1" applyFill="1" applyBorder="1"/>
    <xf numFmtId="0" fontId="9" fillId="5" borderId="40" xfId="0" applyFont="1" applyFill="1" applyBorder="1"/>
    <xf numFmtId="0" fontId="10" fillId="5" borderId="40" xfId="0" applyFont="1" applyFill="1" applyBorder="1"/>
    <xf numFmtId="0" fontId="10" fillId="0" borderId="37" xfId="0" applyFont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9" fillId="5" borderId="7" xfId="0" applyFont="1" applyFill="1" applyBorder="1"/>
    <xf numFmtId="0" fontId="10" fillId="5" borderId="29" xfId="0" applyFont="1" applyFill="1" applyBorder="1"/>
    <xf numFmtId="0" fontId="9" fillId="5" borderId="30" xfId="0" applyFont="1" applyFill="1" applyBorder="1"/>
    <xf numFmtId="0" fontId="9" fillId="5" borderId="31" xfId="0" applyFont="1" applyFill="1" applyBorder="1"/>
    <xf numFmtId="0" fontId="9" fillId="5" borderId="32" xfId="0" applyFont="1" applyFill="1" applyBorder="1"/>
    <xf numFmtId="0" fontId="9" fillId="5" borderId="33" xfId="0" applyFont="1" applyFill="1" applyBorder="1"/>
    <xf numFmtId="0" fontId="10" fillId="5" borderId="33" xfId="0" applyFont="1" applyFill="1" applyBorder="1"/>
    <xf numFmtId="0" fontId="10" fillId="5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5" borderId="18" xfId="0" applyFont="1" applyFill="1" applyBorder="1"/>
    <xf numFmtId="0" fontId="9" fillId="5" borderId="19" xfId="0" applyFont="1" applyFill="1" applyBorder="1"/>
    <xf numFmtId="0" fontId="9" fillId="5" borderId="20" xfId="0" applyFont="1" applyFill="1" applyBorder="1"/>
    <xf numFmtId="0" fontId="9" fillId="5" borderId="21" xfId="0" applyFont="1" applyFill="1" applyBorder="1"/>
    <xf numFmtId="0" fontId="9" fillId="5" borderId="22" xfId="0" applyFont="1" applyFill="1" applyBorder="1"/>
    <xf numFmtId="0" fontId="10" fillId="5" borderId="22" xfId="0" applyFont="1" applyFill="1" applyBorder="1"/>
    <xf numFmtId="0" fontId="10" fillId="0" borderId="42" xfId="0" applyFont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9" fontId="9" fillId="0" borderId="3" xfId="0" applyNumberFormat="1" applyFont="1" applyBorder="1"/>
    <xf numFmtId="0" fontId="10" fillId="2" borderId="35" xfId="0" applyFont="1" applyFill="1" applyBorder="1" applyAlignment="1">
      <alignment horizontal="center"/>
    </xf>
    <xf numFmtId="49" fontId="10" fillId="2" borderId="7" xfId="0" applyNumberFormat="1" applyFont="1" applyFill="1" applyBorder="1"/>
    <xf numFmtId="0" fontId="10" fillId="3" borderId="16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165" fontId="9" fillId="3" borderId="17" xfId="0" applyNumberFormat="1" applyFont="1" applyFill="1" applyBorder="1"/>
    <xf numFmtId="0" fontId="9" fillId="3" borderId="17" xfId="0" applyFont="1" applyFill="1" applyBorder="1"/>
    <xf numFmtId="164" fontId="10" fillId="3" borderId="16" xfId="0" applyNumberFormat="1" applyFont="1" applyFill="1" applyBorder="1"/>
    <xf numFmtId="0" fontId="10" fillId="3" borderId="7" xfId="0" applyFont="1" applyFill="1" applyBorder="1"/>
    <xf numFmtId="0" fontId="10" fillId="3" borderId="7" xfId="0" applyFont="1" applyFill="1" applyBorder="1" applyAlignment="1">
      <alignment horizontal="center"/>
    </xf>
    <xf numFmtId="49" fontId="9" fillId="3" borderId="7" xfId="0" applyNumberFormat="1" applyFont="1" applyFill="1" applyBorder="1"/>
    <xf numFmtId="0" fontId="10" fillId="3" borderId="4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10" fillId="3" borderId="12" xfId="0" applyFont="1" applyFill="1" applyBorder="1"/>
    <xf numFmtId="0" fontId="10" fillId="0" borderId="12" xfId="0" applyFont="1" applyBorder="1" applyAlignment="1">
      <alignment horizontal="center"/>
    </xf>
    <xf numFmtId="49" fontId="9" fillId="3" borderId="12" xfId="0" applyNumberFormat="1" applyFont="1" applyFill="1" applyBorder="1"/>
    <xf numFmtId="0" fontId="10" fillId="3" borderId="18" xfId="0" applyFont="1" applyFill="1" applyBorder="1"/>
    <xf numFmtId="0" fontId="9" fillId="3" borderId="19" xfId="0" applyFont="1" applyFill="1" applyBorder="1"/>
    <xf numFmtId="0" fontId="9" fillId="3" borderId="20" xfId="0" applyFont="1" applyFill="1" applyBorder="1"/>
    <xf numFmtId="0" fontId="9" fillId="3" borderId="21" xfId="0" applyFont="1" applyFill="1" applyBorder="1"/>
    <xf numFmtId="0" fontId="10" fillId="3" borderId="22" xfId="0" applyFont="1" applyFill="1" applyBorder="1"/>
    <xf numFmtId="0" fontId="10" fillId="3" borderId="22" xfId="0" applyFont="1" applyFill="1" applyBorder="1" applyAlignment="1">
      <alignment horizontal="center"/>
    </xf>
    <xf numFmtId="49" fontId="9" fillId="3" borderId="22" xfId="0" applyNumberFormat="1" applyFont="1" applyFill="1" applyBorder="1"/>
    <xf numFmtId="0" fontId="10" fillId="9" borderId="23" xfId="0" applyFont="1" applyFill="1" applyBorder="1"/>
    <xf numFmtId="0" fontId="9" fillId="9" borderId="24" xfId="0" applyFont="1" applyFill="1" applyBorder="1"/>
    <xf numFmtId="0" fontId="9" fillId="9" borderId="25" xfId="0" applyFont="1" applyFill="1" applyBorder="1"/>
    <xf numFmtId="0" fontId="9" fillId="9" borderId="26" xfId="0" applyFont="1" applyFill="1" applyBorder="1"/>
    <xf numFmtId="0" fontId="10" fillId="9" borderId="27" xfId="0" applyFont="1" applyFill="1" applyBorder="1"/>
    <xf numFmtId="0" fontId="10" fillId="9" borderId="27" xfId="0" applyFont="1" applyFill="1" applyBorder="1" applyAlignment="1">
      <alignment horizontal="center"/>
    </xf>
    <xf numFmtId="49" fontId="9" fillId="9" borderId="27" xfId="0" applyNumberFormat="1" applyFont="1" applyFill="1" applyBorder="1"/>
    <xf numFmtId="0" fontId="10" fillId="11" borderId="35" xfId="0" applyFont="1" applyFill="1" applyBorder="1"/>
    <xf numFmtId="0" fontId="9" fillId="11" borderId="8" xfId="0" applyFont="1" applyFill="1" applyBorder="1"/>
    <xf numFmtId="0" fontId="9" fillId="11" borderId="14" xfId="0" applyFont="1" applyFill="1" applyBorder="1"/>
    <xf numFmtId="0" fontId="9" fillId="11" borderId="5" xfId="0" applyFont="1" applyFill="1" applyBorder="1"/>
    <xf numFmtId="0" fontId="9" fillId="11" borderId="6" xfId="0" applyFont="1" applyFill="1" applyBorder="1"/>
    <xf numFmtId="0" fontId="9" fillId="11" borderId="0" xfId="0" applyFont="1" applyFill="1"/>
    <xf numFmtId="164" fontId="10" fillId="11" borderId="13" xfId="0" applyNumberFormat="1" applyFont="1" applyFill="1" applyBorder="1"/>
    <xf numFmtId="0" fontId="10" fillId="11" borderId="15" xfId="0" applyFont="1" applyFill="1" applyBorder="1"/>
    <xf numFmtId="0" fontId="10" fillId="11" borderId="12" xfId="0" applyFont="1" applyFill="1" applyBorder="1" applyAlignment="1">
      <alignment horizontal="center"/>
    </xf>
    <xf numFmtId="49" fontId="9" fillId="11" borderId="12" xfId="0" applyNumberFormat="1" applyFont="1" applyFill="1" applyBorder="1"/>
    <xf numFmtId="0" fontId="10" fillId="11" borderId="4" xfId="0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9" fillId="11" borderId="11" xfId="0" applyFont="1" applyFill="1" applyBorder="1"/>
    <xf numFmtId="0" fontId="9" fillId="11" borderId="7" xfId="0" applyFont="1" applyFill="1" applyBorder="1"/>
    <xf numFmtId="164" fontId="10" fillId="11" borderId="16" xfId="0" applyNumberFormat="1" applyFont="1" applyFill="1" applyBorder="1"/>
    <xf numFmtId="0" fontId="10" fillId="11" borderId="7" xfId="0" applyFont="1" applyFill="1" applyBorder="1"/>
    <xf numFmtId="0" fontId="10" fillId="11" borderId="7" xfId="0" applyFont="1" applyFill="1" applyBorder="1" applyAlignment="1">
      <alignment horizontal="center"/>
    </xf>
    <xf numFmtId="49" fontId="9" fillId="11" borderId="37" xfId="0" applyNumberFormat="1" applyFont="1" applyFill="1" applyBorder="1"/>
    <xf numFmtId="0" fontId="10" fillId="11" borderId="13" xfId="0" applyFont="1" applyFill="1" applyBorder="1"/>
    <xf numFmtId="0" fontId="10" fillId="11" borderId="15" xfId="0" applyFont="1" applyFill="1" applyBorder="1" applyAlignment="1">
      <alignment horizontal="center"/>
    </xf>
    <xf numFmtId="49" fontId="9" fillId="11" borderId="15" xfId="0" applyNumberFormat="1" applyFont="1" applyFill="1" applyBorder="1"/>
    <xf numFmtId="0" fontId="10" fillId="11" borderId="16" xfId="0" applyFont="1" applyFill="1" applyBorder="1"/>
    <xf numFmtId="2" fontId="9" fillId="11" borderId="17" xfId="0" applyNumberFormat="1" applyFont="1" applyFill="1" applyBorder="1"/>
    <xf numFmtId="0" fontId="9" fillId="11" borderId="17" xfId="0" applyFont="1" applyFill="1" applyBorder="1"/>
    <xf numFmtId="49" fontId="9" fillId="11" borderId="7" xfId="0" applyNumberFormat="1" applyFont="1" applyFill="1" applyBorder="1"/>
    <xf numFmtId="0" fontId="9" fillId="11" borderId="5" xfId="0" applyFont="1" applyFill="1" applyBorder="1" applyAlignment="1">
      <alignment horizontal="right"/>
    </xf>
    <xf numFmtId="49" fontId="9" fillId="11" borderId="6" xfId="0" applyNumberFormat="1" applyFont="1" applyFill="1" applyBorder="1" applyAlignment="1">
      <alignment horizontal="left"/>
    </xf>
    <xf numFmtId="49" fontId="19" fillId="11" borderId="7" xfId="0" applyNumberFormat="1" applyFont="1" applyFill="1" applyBorder="1"/>
    <xf numFmtId="0" fontId="22" fillId="0" borderId="1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2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45"/>
  <sheetViews>
    <sheetView tabSelected="1" showWhiteSpace="0" view="pageLayout" zoomScale="60" zoomScaleNormal="100" zoomScalePageLayoutView="60" workbookViewId="0">
      <selection activeCell="A2" sqref="A2"/>
    </sheetView>
  </sheetViews>
  <sheetFormatPr defaultColWidth="11" defaultRowHeight="12.75"/>
  <cols>
    <col min="1" max="1" width="133.125" style="2" customWidth="1"/>
    <col min="2" max="2" width="9.375" style="2" customWidth="1"/>
    <col min="3" max="3" width="10.5" style="2" bestFit="1" customWidth="1"/>
    <col min="4" max="5" width="8.625" style="2" customWidth="1"/>
    <col min="6" max="6" width="0.125" style="2" customWidth="1"/>
    <col min="7" max="7" width="0.375" style="2" hidden="1" customWidth="1"/>
    <col min="8" max="8" width="7.125" style="2" customWidth="1"/>
    <col min="9" max="9" width="6" style="2" customWidth="1"/>
    <col min="10" max="10" width="10.75" style="2" customWidth="1"/>
    <col min="11" max="11" width="5.875" style="2" customWidth="1"/>
    <col min="12" max="12" width="169" style="2" customWidth="1"/>
    <col min="13" max="16384" width="11" style="2"/>
  </cols>
  <sheetData>
    <row r="1" spans="1:12" ht="78" customHeight="1">
      <c r="A1" s="11">
        <v>80</v>
      </c>
      <c r="B1" s="11" t="s">
        <v>0</v>
      </c>
      <c r="C1" s="11"/>
      <c r="D1" s="11"/>
      <c r="E1" s="11"/>
      <c r="F1" s="1"/>
      <c r="G1" s="1"/>
      <c r="H1" s="1"/>
      <c r="I1" s="1"/>
      <c r="J1" s="1"/>
      <c r="K1" s="1"/>
      <c r="L1" s="10" t="s">
        <v>1</v>
      </c>
    </row>
    <row r="2" spans="1:12" ht="39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</row>
    <row r="3" spans="1:12" ht="13.5" hidden="1" thickBot="1">
      <c r="A3"/>
      <c r="B3"/>
      <c r="C3"/>
      <c r="D3"/>
      <c r="E3"/>
      <c r="F3"/>
      <c r="G3"/>
    </row>
    <row r="4" spans="1:12" ht="13.5" hidden="1" thickBot="1">
      <c r="A4"/>
      <c r="B4"/>
      <c r="C4"/>
      <c r="D4"/>
      <c r="E4"/>
      <c r="F4"/>
      <c r="G4"/>
      <c r="H4"/>
      <c r="I4"/>
      <c r="J4"/>
      <c r="K4"/>
      <c r="L4"/>
    </row>
    <row r="5" spans="1:12" ht="27" thickBot="1">
      <c r="A5" s="164" t="s">
        <v>2</v>
      </c>
      <c r="B5" s="178"/>
      <c r="C5" s="178"/>
      <c r="D5" s="99"/>
      <c r="E5" s="100"/>
      <c r="F5" s="100"/>
      <c r="G5" s="100"/>
      <c r="H5" s="100"/>
      <c r="I5" s="100"/>
      <c r="J5" s="100"/>
      <c r="K5" s="100"/>
      <c r="L5" s="101"/>
    </row>
    <row r="6" spans="1:12" ht="20.25">
      <c r="A6" s="98"/>
      <c r="B6" s="179" t="s">
        <v>3</v>
      </c>
      <c r="C6" s="180"/>
      <c r="D6" s="181" t="s">
        <v>4</v>
      </c>
      <c r="E6" s="182"/>
      <c r="F6" s="180" t="s">
        <v>5</v>
      </c>
      <c r="G6" s="179"/>
      <c r="H6" s="183" t="s">
        <v>6</v>
      </c>
      <c r="I6" s="184"/>
      <c r="J6" s="102" t="s">
        <v>7</v>
      </c>
      <c r="K6" s="102" t="s">
        <v>8</v>
      </c>
      <c r="L6" s="103" t="s">
        <v>9</v>
      </c>
    </row>
    <row r="7" spans="1:12" ht="20.25">
      <c r="A7" s="135" t="s">
        <v>10</v>
      </c>
      <c r="B7" s="136">
        <v>0.1</v>
      </c>
      <c r="C7" s="137" t="s">
        <v>11</v>
      </c>
      <c r="D7" s="138">
        <f>PRODUCT(B7,A1)</f>
        <v>8</v>
      </c>
      <c r="E7" s="139" t="s">
        <v>12</v>
      </c>
      <c r="F7" s="140">
        <v>0.1</v>
      </c>
      <c r="G7" s="140" t="s">
        <v>13</v>
      </c>
      <c r="H7" s="141">
        <f>IF(PRODUCT(A1,F7)&gt;6,6,F7*A1)</f>
        <v>6</v>
      </c>
      <c r="I7" s="142" t="s">
        <v>14</v>
      </c>
      <c r="J7" s="143" t="s">
        <v>15</v>
      </c>
      <c r="K7" s="143"/>
      <c r="L7" s="144" t="s">
        <v>16</v>
      </c>
    </row>
    <row r="8" spans="1:12" ht="20.25">
      <c r="A8" s="145" t="s">
        <v>17</v>
      </c>
      <c r="B8" s="136">
        <v>10</v>
      </c>
      <c r="C8" s="146" t="s">
        <v>18</v>
      </c>
      <c r="D8" s="147">
        <f>B8*A1</f>
        <v>800</v>
      </c>
      <c r="E8" s="148" t="s">
        <v>19</v>
      </c>
      <c r="F8" s="138">
        <v>0.1</v>
      </c>
      <c r="G8" s="149" t="s">
        <v>13</v>
      </c>
      <c r="H8" s="150">
        <f>PRODUCT(F8*A1)</f>
        <v>8</v>
      </c>
      <c r="I8" s="151" t="s">
        <v>14</v>
      </c>
      <c r="J8" s="152" t="s">
        <v>15</v>
      </c>
      <c r="K8" s="152"/>
      <c r="L8" s="153" t="s">
        <v>20</v>
      </c>
    </row>
    <row r="9" spans="1:12" ht="20.25">
      <c r="A9" s="154" t="s">
        <v>21</v>
      </c>
      <c r="B9" s="136">
        <v>5</v>
      </c>
      <c r="C9" s="146" t="s">
        <v>11</v>
      </c>
      <c r="D9" s="136">
        <f>B9*A1</f>
        <v>400</v>
      </c>
      <c r="E9" s="146" t="s">
        <v>12</v>
      </c>
      <c r="F9" s="137">
        <v>0.1</v>
      </c>
      <c r="G9" s="137" t="s">
        <v>13</v>
      </c>
      <c r="H9" s="154">
        <f>PRODUCT(A1,F9)</f>
        <v>8</v>
      </c>
      <c r="I9" s="142" t="s">
        <v>14</v>
      </c>
      <c r="J9" s="155" t="s">
        <v>15</v>
      </c>
      <c r="K9" s="155"/>
      <c r="L9" s="156" t="s">
        <v>22</v>
      </c>
    </row>
    <row r="10" spans="1:12" ht="20.25">
      <c r="A10" s="157" t="s">
        <v>23</v>
      </c>
      <c r="B10" s="138">
        <v>20</v>
      </c>
      <c r="C10" s="139" t="s">
        <v>18</v>
      </c>
      <c r="D10" s="138">
        <f>IF(PRODUCT(A1,B10)&gt;1000,1000,A1*B10)</f>
        <v>1000</v>
      </c>
      <c r="E10" s="139" t="s">
        <v>19</v>
      </c>
      <c r="F10" s="158">
        <v>0.04</v>
      </c>
      <c r="G10" s="159" t="s">
        <v>13</v>
      </c>
      <c r="H10" s="150">
        <f>IF(PRODUCT(F10*A1)&gt;2,2,F10*A1)</f>
        <v>2</v>
      </c>
      <c r="I10" s="151" t="s">
        <v>14</v>
      </c>
      <c r="J10" s="152" t="s">
        <v>15</v>
      </c>
      <c r="K10" s="152"/>
      <c r="L10" s="160" t="s">
        <v>24</v>
      </c>
    </row>
    <row r="11" spans="1:12" ht="20.25">
      <c r="A11" s="157" t="s">
        <v>25</v>
      </c>
      <c r="B11" s="161">
        <v>60</v>
      </c>
      <c r="C11" s="139" t="s">
        <v>11</v>
      </c>
      <c r="D11" s="138">
        <f>IF(PRODUCT(B11,A1)&gt;3000,3000,A1*B11)</f>
        <v>3000</v>
      </c>
      <c r="E11" s="162" t="s">
        <v>12</v>
      </c>
      <c r="F11" s="159">
        <v>0.6</v>
      </c>
      <c r="G11" s="159" t="s">
        <v>13</v>
      </c>
      <c r="H11" s="150">
        <f>IF(PRODUCT(A1,F11)&gt;22,22,A1*F11)</f>
        <v>22</v>
      </c>
      <c r="I11" s="151" t="s">
        <v>14</v>
      </c>
      <c r="J11" s="152" t="s">
        <v>15</v>
      </c>
      <c r="K11" s="152"/>
      <c r="L11" s="163" t="s">
        <v>26</v>
      </c>
    </row>
    <row r="12" spans="1:12" ht="15.75" customHeight="1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</row>
    <row r="13" spans="1:12" ht="20.25">
      <c r="A13" s="104" t="s">
        <v>27</v>
      </c>
      <c r="B13" s="105">
        <v>0.05</v>
      </c>
      <c r="C13" s="106" t="s">
        <v>11</v>
      </c>
      <c r="D13" s="105">
        <f>IF(PRODUCT(B13*A1)&gt;2,2,A1*B13)</f>
        <v>2</v>
      </c>
      <c r="E13" s="106" t="s">
        <v>12</v>
      </c>
      <c r="F13" s="107">
        <v>0.05</v>
      </c>
      <c r="G13" s="108" t="s">
        <v>13</v>
      </c>
      <c r="H13" s="109">
        <f>IF(PRODUCT(F13,A1)&gt;2,2,F13*A1)</f>
        <v>2</v>
      </c>
      <c r="I13" s="110" t="s">
        <v>14</v>
      </c>
      <c r="J13" s="111" t="s">
        <v>15</v>
      </c>
      <c r="K13" s="31"/>
      <c r="L13" s="112" t="s">
        <v>28</v>
      </c>
    </row>
    <row r="14" spans="1:12" ht="20.25">
      <c r="A14" s="113" t="s">
        <v>29</v>
      </c>
      <c r="B14" s="114">
        <v>2</v>
      </c>
      <c r="C14" s="115" t="s">
        <v>30</v>
      </c>
      <c r="D14" s="114">
        <f>B14*A1</f>
        <v>160</v>
      </c>
      <c r="E14" s="115" t="s">
        <v>31</v>
      </c>
      <c r="F14" s="116">
        <v>2</v>
      </c>
      <c r="G14" s="117" t="s">
        <v>13</v>
      </c>
      <c r="H14" s="113">
        <f>PRODUCT(F14*A1)</f>
        <v>160</v>
      </c>
      <c r="I14" s="118" t="s">
        <v>14</v>
      </c>
      <c r="J14" s="119"/>
      <c r="K14" s="111" t="s">
        <v>15</v>
      </c>
      <c r="L14" s="120" t="s">
        <v>32</v>
      </c>
    </row>
    <row r="15" spans="1:12" ht="20.25">
      <c r="A15" s="104" t="s">
        <v>33</v>
      </c>
      <c r="B15" s="105">
        <v>200</v>
      </c>
      <c r="C15" s="106" t="s">
        <v>11</v>
      </c>
      <c r="D15" s="105">
        <f>B15*A1</f>
        <v>16000</v>
      </c>
      <c r="E15" s="106" t="s">
        <v>12</v>
      </c>
      <c r="F15" s="108">
        <v>2</v>
      </c>
      <c r="G15" s="108" t="s">
        <v>13</v>
      </c>
      <c r="H15" s="104">
        <f>PRODUCT(A1,F15)</f>
        <v>160</v>
      </c>
      <c r="I15" s="110" t="s">
        <v>14</v>
      </c>
      <c r="J15" s="111" t="s">
        <v>15</v>
      </c>
      <c r="K15" s="31"/>
      <c r="L15" s="112" t="s">
        <v>34</v>
      </c>
    </row>
    <row r="16" spans="1:12" ht="20.25">
      <c r="A16" s="121" t="s">
        <v>35</v>
      </c>
      <c r="B16" s="122"/>
      <c r="C16" s="123"/>
      <c r="D16" s="122"/>
      <c r="E16" s="123"/>
      <c r="F16" s="124">
        <v>10</v>
      </c>
      <c r="G16" s="124" t="s">
        <v>13</v>
      </c>
      <c r="H16" s="121">
        <f>PRODUCT(A1,F16)</f>
        <v>800</v>
      </c>
      <c r="I16" s="125" t="s">
        <v>14</v>
      </c>
      <c r="J16" s="126" t="s">
        <v>15</v>
      </c>
      <c r="K16" s="59"/>
      <c r="L16" s="127" t="s">
        <v>36</v>
      </c>
    </row>
    <row r="17" spans="1:12" ht="20.25">
      <c r="A17" s="128" t="s">
        <v>37</v>
      </c>
      <c r="B17" s="129">
        <v>20</v>
      </c>
      <c r="C17" s="130" t="s">
        <v>11</v>
      </c>
      <c r="D17" s="129">
        <f>B17*A1</f>
        <v>1600</v>
      </c>
      <c r="E17" s="130" t="s">
        <v>12</v>
      </c>
      <c r="F17" s="131">
        <v>0.2</v>
      </c>
      <c r="G17" s="131" t="s">
        <v>38</v>
      </c>
      <c r="H17" s="128">
        <f>PRODUCT(A1,F17)</f>
        <v>16</v>
      </c>
      <c r="I17" s="132" t="s">
        <v>14</v>
      </c>
      <c r="J17" s="133" t="s">
        <v>15</v>
      </c>
      <c r="K17" s="133"/>
      <c r="L17" s="134" t="s">
        <v>39</v>
      </c>
    </row>
    <row r="18" spans="1:12" ht="16.5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70"/>
    </row>
    <row r="19" spans="1:12" ht="20.25">
      <c r="A19" s="12" t="s">
        <v>40</v>
      </c>
      <c r="B19" s="13">
        <v>2</v>
      </c>
      <c r="C19" s="14" t="s">
        <v>41</v>
      </c>
      <c r="D19" s="13"/>
      <c r="E19" s="14"/>
      <c r="F19" s="15"/>
      <c r="G19" s="15"/>
      <c r="H19" s="12">
        <f>PRODUCT(A1,B19)</f>
        <v>160</v>
      </c>
      <c r="I19" s="16" t="s">
        <v>42</v>
      </c>
      <c r="J19" s="17"/>
      <c r="K19" s="17"/>
      <c r="L19" s="18" t="s">
        <v>43</v>
      </c>
    </row>
    <row r="20" spans="1:12" ht="20.25">
      <c r="A20" s="19" t="s">
        <v>44</v>
      </c>
      <c r="B20" s="20">
        <v>0.5</v>
      </c>
      <c r="C20" s="21" t="s">
        <v>41</v>
      </c>
      <c r="D20" s="20"/>
      <c r="E20" s="21"/>
      <c r="F20" s="22"/>
      <c r="G20" s="22"/>
      <c r="H20" s="19">
        <f>PRODUCT(A1,B20)</f>
        <v>40</v>
      </c>
      <c r="I20" s="23" t="s">
        <v>42</v>
      </c>
      <c r="J20" s="17"/>
      <c r="K20" s="17"/>
      <c r="L20" s="24" t="s">
        <v>45</v>
      </c>
    </row>
    <row r="21" spans="1:12" ht="2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70"/>
    </row>
    <row r="22" spans="1:12" ht="20.25">
      <c r="A22" s="171" t="s">
        <v>46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3"/>
    </row>
    <row r="23" spans="1:12" ht="20.25">
      <c r="A23" s="25" t="s">
        <v>47</v>
      </c>
      <c r="B23" s="26">
        <v>1</v>
      </c>
      <c r="C23" s="27" t="s">
        <v>18</v>
      </c>
      <c r="D23" s="26">
        <f>IF(PRODUCT(B23*A1)&gt;50,50,B23*A1)</f>
        <v>50</v>
      </c>
      <c r="E23" s="27" t="s">
        <v>19</v>
      </c>
      <c r="F23" s="28">
        <v>0.02</v>
      </c>
      <c r="G23" s="28" t="s">
        <v>13</v>
      </c>
      <c r="H23" s="25">
        <f>IF(PRODUCT(F23,A1)&gt;1,1,A1*F23)</f>
        <v>1</v>
      </c>
      <c r="I23" s="29" t="s">
        <v>14</v>
      </c>
      <c r="J23" s="30" t="s">
        <v>15</v>
      </c>
      <c r="K23" s="31"/>
      <c r="L23" s="32" t="s">
        <v>48</v>
      </c>
    </row>
    <row r="24" spans="1:12" ht="20.25">
      <c r="A24" s="33" t="s">
        <v>49</v>
      </c>
      <c r="B24" s="34">
        <v>0.25</v>
      </c>
      <c r="C24" s="35" t="s">
        <v>11</v>
      </c>
      <c r="D24" s="34">
        <f>IF(PRODUCT(B24*A1)&gt;50,50,B24*A1)</f>
        <v>20</v>
      </c>
      <c r="E24" s="35" t="s">
        <v>12</v>
      </c>
      <c r="F24" s="36">
        <v>0.1</v>
      </c>
      <c r="G24" s="36" t="s">
        <v>13</v>
      </c>
      <c r="H24" s="25">
        <f>PRODUCT(F24*A1)</f>
        <v>8</v>
      </c>
      <c r="I24" s="37" t="s">
        <v>14</v>
      </c>
      <c r="J24" s="38" t="s">
        <v>15</v>
      </c>
      <c r="K24" s="39"/>
      <c r="L24" s="40" t="s">
        <v>50</v>
      </c>
    </row>
    <row r="25" spans="1:12" ht="20.25">
      <c r="A25" s="41" t="s">
        <v>51</v>
      </c>
      <c r="B25" s="34">
        <v>0.1</v>
      </c>
      <c r="C25" s="35" t="s">
        <v>11</v>
      </c>
      <c r="D25" s="34">
        <f>IF(PRODUCT(B25*A1)&gt;2.5,2.5,B25*A1)</f>
        <v>2.5</v>
      </c>
      <c r="E25" s="35" t="s">
        <v>12</v>
      </c>
      <c r="F25" s="36">
        <v>0.1</v>
      </c>
      <c r="G25" s="36" t="s">
        <v>13</v>
      </c>
      <c r="H25" s="42">
        <f>IF(PRODUCT(F25*A1)&gt;2.5,2.5,F25*A1)</f>
        <v>2.5</v>
      </c>
      <c r="I25" s="37" t="s">
        <v>14</v>
      </c>
      <c r="J25" s="38" t="s">
        <v>15</v>
      </c>
      <c r="K25" s="39"/>
      <c r="L25" s="40" t="s">
        <v>52</v>
      </c>
    </row>
    <row r="26" spans="1:12" ht="20.25">
      <c r="A26" s="25" t="s">
        <v>47</v>
      </c>
      <c r="B26" s="26">
        <v>1</v>
      </c>
      <c r="C26" s="27" t="s">
        <v>18</v>
      </c>
      <c r="D26" s="26">
        <f>IF(PRODUCT(B26*A1)&gt;50,50,B26*A1)</f>
        <v>50</v>
      </c>
      <c r="E26" s="27" t="s">
        <v>19</v>
      </c>
      <c r="F26" s="28">
        <v>0.02</v>
      </c>
      <c r="G26" s="28" t="s">
        <v>13</v>
      </c>
      <c r="H26" s="25">
        <f>IF(PRODUCT(F26,A1)&gt;1,1,A1*F26)</f>
        <v>1</v>
      </c>
      <c r="I26" s="29" t="s">
        <v>14</v>
      </c>
      <c r="J26" s="30" t="s">
        <v>15</v>
      </c>
      <c r="K26" s="31"/>
      <c r="L26" s="32" t="s">
        <v>48</v>
      </c>
    </row>
    <row r="27" spans="1:12" ht="20.25">
      <c r="A27" s="43" t="s">
        <v>53</v>
      </c>
      <c r="B27" s="44">
        <v>0.05</v>
      </c>
      <c r="C27" s="45" t="s">
        <v>11</v>
      </c>
      <c r="D27" s="46">
        <f>IF(PRODUCT(B27*A1)&gt;1.5,1.5,B27*A1)</f>
        <v>1.5</v>
      </c>
      <c r="E27" s="47" t="s">
        <v>12</v>
      </c>
      <c r="F27" s="48">
        <v>0.05</v>
      </c>
      <c r="G27" s="48" t="s">
        <v>13</v>
      </c>
      <c r="H27" s="43">
        <f>IF(PRODUCT(A1,F27)&gt;1.5,1.5,A1*F27)</f>
        <v>1.5</v>
      </c>
      <c r="I27" s="49" t="s">
        <v>14</v>
      </c>
      <c r="J27" s="50" t="s">
        <v>15</v>
      </c>
      <c r="K27" s="51"/>
      <c r="L27" s="52" t="s">
        <v>54</v>
      </c>
    </row>
    <row r="28" spans="1:12" ht="20.25">
      <c r="A28" s="53" t="s">
        <v>55</v>
      </c>
      <c r="B28" s="54">
        <v>10</v>
      </c>
      <c r="C28" s="55" t="s">
        <v>18</v>
      </c>
      <c r="D28" s="54">
        <f>B28*A1</f>
        <v>800</v>
      </c>
      <c r="E28" s="55" t="s">
        <v>19</v>
      </c>
      <c r="F28" s="56">
        <v>0.1</v>
      </c>
      <c r="G28" s="56" t="s">
        <v>13</v>
      </c>
      <c r="H28" s="53">
        <f>PRODUCT(F28*A1)</f>
        <v>8</v>
      </c>
      <c r="I28" s="57" t="s">
        <v>14</v>
      </c>
      <c r="J28" s="58" t="s">
        <v>15</v>
      </c>
      <c r="K28" s="59"/>
      <c r="L28" s="60" t="s">
        <v>56</v>
      </c>
    </row>
    <row r="29" spans="1:12" ht="20.25">
      <c r="A29" s="53" t="s">
        <v>57</v>
      </c>
      <c r="B29" s="54">
        <v>10</v>
      </c>
      <c r="C29" s="55" t="s">
        <v>18</v>
      </c>
      <c r="D29" s="54">
        <f>B29*A1</f>
        <v>800</v>
      </c>
      <c r="E29" s="55" t="s">
        <v>19</v>
      </c>
      <c r="F29" s="56">
        <v>0.25</v>
      </c>
      <c r="G29" s="56" t="s">
        <v>13</v>
      </c>
      <c r="H29" s="61">
        <f>PRODUCT(F29,A1)</f>
        <v>20</v>
      </c>
      <c r="I29" s="62" t="s">
        <v>14</v>
      </c>
      <c r="J29" s="63" t="s">
        <v>15</v>
      </c>
      <c r="K29" s="64"/>
      <c r="L29" s="60" t="s">
        <v>58</v>
      </c>
    </row>
    <row r="30" spans="1:12" ht="19.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</row>
    <row r="31" spans="1:12" ht="20.25">
      <c r="A31" s="174" t="s">
        <v>59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6"/>
    </row>
    <row r="32" spans="1:12" s="4" customFormat="1" ht="20.25">
      <c r="A32" s="65" t="s">
        <v>60</v>
      </c>
      <c r="B32" s="66">
        <v>0.02</v>
      </c>
      <c r="C32" s="66" t="s">
        <v>11</v>
      </c>
      <c r="D32" s="66">
        <f>B32*A1</f>
        <v>1.6</v>
      </c>
      <c r="E32" s="66" t="s">
        <v>12</v>
      </c>
      <c r="F32" s="66">
        <v>0.04</v>
      </c>
      <c r="G32" s="67" t="s">
        <v>13</v>
      </c>
      <c r="H32" s="68">
        <f>PRODUCT(F32,A1)</f>
        <v>3.2</v>
      </c>
      <c r="I32" s="69" t="s">
        <v>14</v>
      </c>
      <c r="J32" s="70" t="s">
        <v>15</v>
      </c>
      <c r="K32" s="71"/>
      <c r="L32" s="72" t="s">
        <v>61</v>
      </c>
    </row>
    <row r="33" spans="1:12" s="4" customFormat="1" ht="20.25">
      <c r="A33" s="73" t="s">
        <v>62</v>
      </c>
      <c r="B33" s="74">
        <v>40</v>
      </c>
      <c r="C33" s="74" t="s">
        <v>11</v>
      </c>
      <c r="D33" s="74">
        <f>B33*A1</f>
        <v>3200</v>
      </c>
      <c r="E33" s="74" t="s">
        <v>12</v>
      </c>
      <c r="F33" s="74">
        <v>0.4</v>
      </c>
      <c r="G33" s="75" t="s">
        <v>13</v>
      </c>
      <c r="H33" s="73">
        <f>F33*A1</f>
        <v>32</v>
      </c>
      <c r="I33" s="76" t="s">
        <v>14</v>
      </c>
      <c r="J33" s="77"/>
      <c r="K33" s="78" t="s">
        <v>15</v>
      </c>
      <c r="L33" s="79" t="s">
        <v>63</v>
      </c>
    </row>
    <row r="34" spans="1:12" s="4" customFormat="1" ht="20.25">
      <c r="A34" s="80" t="s">
        <v>64</v>
      </c>
      <c r="B34" s="81">
        <v>10</v>
      </c>
      <c r="C34" s="82" t="s">
        <v>11</v>
      </c>
      <c r="D34" s="81">
        <f>B34*A1</f>
        <v>800</v>
      </c>
      <c r="E34" s="82" t="s">
        <v>12</v>
      </c>
      <c r="F34" s="83">
        <v>0.5</v>
      </c>
      <c r="G34" s="84" t="s">
        <v>13</v>
      </c>
      <c r="H34" s="80">
        <f>PRODUCT(F34,A1)</f>
        <v>40</v>
      </c>
      <c r="I34" s="85" t="s">
        <v>14</v>
      </c>
      <c r="J34" s="86" t="s">
        <v>15</v>
      </c>
      <c r="K34" s="87"/>
      <c r="L34" s="84" t="s">
        <v>65</v>
      </c>
    </row>
    <row r="35" spans="1:12" s="4" customFormat="1" ht="20.25">
      <c r="A35" s="88" t="s">
        <v>66</v>
      </c>
      <c r="B35" s="89">
        <v>20</v>
      </c>
      <c r="C35" s="90" t="s">
        <v>11</v>
      </c>
      <c r="D35" s="89">
        <f>B35*A1</f>
        <v>1600</v>
      </c>
      <c r="E35" s="90" t="s">
        <v>12</v>
      </c>
      <c r="F35" s="91">
        <v>0.2</v>
      </c>
      <c r="G35" s="92" t="s">
        <v>13</v>
      </c>
      <c r="H35" s="88">
        <f>F35*A1</f>
        <v>16</v>
      </c>
      <c r="I35" s="93" t="s">
        <v>14</v>
      </c>
      <c r="J35" s="94"/>
      <c r="K35" s="95" t="s">
        <v>15</v>
      </c>
      <c r="L35" s="92" t="s">
        <v>67</v>
      </c>
    </row>
    <row r="36" spans="1:12" ht="12.75" customHeight="1">
      <c r="A36" s="96"/>
      <c r="B36" s="96"/>
      <c r="C36" s="96"/>
      <c r="D36" s="96"/>
      <c r="E36" s="96"/>
      <c r="F36" s="96"/>
      <c r="G36" s="96"/>
      <c r="H36" s="97"/>
      <c r="I36" s="96"/>
      <c r="J36" s="96"/>
      <c r="K36" s="96"/>
      <c r="L36" s="96"/>
    </row>
    <row r="37" spans="1:12" ht="12.75" customHeight="1">
      <c r="H37" s="5"/>
    </row>
    <row r="38" spans="1:12" ht="12.75" customHeight="1">
      <c r="A38" s="6" t="s">
        <v>68</v>
      </c>
      <c r="B38" s="8"/>
      <c r="C38" s="8"/>
      <c r="D38" s="8"/>
      <c r="E38" s="8"/>
      <c r="F38" s="8"/>
      <c r="G38" s="8"/>
      <c r="H38" s="5"/>
      <c r="I38" s="7"/>
      <c r="J38" s="7"/>
      <c r="K38" s="7"/>
      <c r="L38" s="7"/>
    </row>
    <row r="39" spans="1:12" ht="12.75" customHeight="1">
      <c r="A39" s="8" t="s">
        <v>69</v>
      </c>
      <c r="B39" s="8" t="s">
        <v>70</v>
      </c>
      <c r="C39" s="8"/>
      <c r="D39" s="8"/>
      <c r="E39" s="8"/>
      <c r="F39" s="8"/>
      <c r="G39" s="5"/>
      <c r="H39" s="8"/>
      <c r="I39" s="7"/>
      <c r="J39" s="7"/>
      <c r="K39" s="7"/>
    </row>
    <row r="40" spans="1:12" ht="12.75" customHeight="1">
      <c r="A40" s="8" t="s">
        <v>71</v>
      </c>
      <c r="B40" s="8"/>
      <c r="C40" s="8"/>
      <c r="D40" s="8"/>
      <c r="E40" s="8"/>
      <c r="F40" s="8"/>
      <c r="G40" s="8"/>
      <c r="H40" s="5"/>
      <c r="I40" s="7"/>
      <c r="J40" s="7"/>
      <c r="K40" s="7"/>
      <c r="L40" s="7"/>
    </row>
    <row r="41" spans="1:12" ht="12.75" customHeight="1">
      <c r="A41" s="8" t="s">
        <v>72</v>
      </c>
      <c r="B41" s="8"/>
      <c r="C41" s="8"/>
      <c r="D41" s="8"/>
      <c r="E41" s="8"/>
      <c r="F41" s="8"/>
      <c r="G41" s="8"/>
      <c r="H41" s="5"/>
      <c r="I41" s="7"/>
      <c r="J41" s="7"/>
      <c r="K41" s="7"/>
      <c r="L41" s="7"/>
    </row>
    <row r="42" spans="1:12" ht="12.75" customHeight="1">
      <c r="A42" s="8" t="s">
        <v>73</v>
      </c>
      <c r="B42" s="8"/>
      <c r="C42" s="8"/>
      <c r="D42" s="8"/>
      <c r="E42" s="8"/>
      <c r="F42" s="8"/>
      <c r="G42" s="8"/>
      <c r="H42" s="5"/>
      <c r="I42" s="7"/>
      <c r="J42" s="7"/>
      <c r="K42" s="7"/>
      <c r="L42" s="7"/>
    </row>
    <row r="43" spans="1:12">
      <c r="A43" s="8" t="s">
        <v>74</v>
      </c>
      <c r="B43" s="4"/>
      <c r="C43" s="4"/>
      <c r="D43" s="4"/>
      <c r="E43" s="4"/>
      <c r="F43" s="4"/>
      <c r="G43" s="4"/>
      <c r="H43" s="4"/>
    </row>
    <row r="44" spans="1:12">
      <c r="A44" s="8" t="s">
        <v>75</v>
      </c>
      <c r="B44" s="4"/>
      <c r="C44" s="4"/>
      <c r="D44" s="4"/>
      <c r="E44" s="4"/>
      <c r="F44" s="4"/>
      <c r="G44" s="4"/>
      <c r="H44" s="4"/>
    </row>
    <row r="45" spans="1:12">
      <c r="A45" s="8" t="s">
        <v>76</v>
      </c>
      <c r="B45" s="4"/>
      <c r="C45" s="4"/>
      <c r="D45" s="4"/>
      <c r="E45" s="4"/>
      <c r="F45" s="4"/>
      <c r="G45" s="4"/>
      <c r="H45" s="4"/>
      <c r="L45" s="9" t="s">
        <v>77</v>
      </c>
    </row>
  </sheetData>
  <customSheetViews>
    <customSheetView guid="{207C4822-7E67-4717-BB38-0841F76A516E}" showPageBreaks="1" fitToPage="1" printArea="1" view="pageLayout">
      <selection activeCell="H15" sqref="H15"/>
      <pageMargins left="0" right="0" top="0" bottom="0" header="0" footer="0"/>
      <printOptions horizontalCentered="1" verticalCentered="1"/>
      <pageSetup paperSize="9" scale="60" orientation="landscape" r:id="rId1"/>
      <headerFooter>
        <oddFooter>&amp;CNotfallmedikamente August 2017</oddFooter>
      </headerFooter>
    </customSheetView>
  </customSheetViews>
  <mergeCells count="11">
    <mergeCell ref="B5:C5"/>
    <mergeCell ref="B6:C6"/>
    <mergeCell ref="D6:E6"/>
    <mergeCell ref="F6:G6"/>
    <mergeCell ref="H6:I6"/>
    <mergeCell ref="A12:L12"/>
    <mergeCell ref="A18:L18"/>
    <mergeCell ref="A21:L21"/>
    <mergeCell ref="A22:L22"/>
    <mergeCell ref="A31:L31"/>
    <mergeCell ref="A30:L30"/>
  </mergeCells>
  <printOptions horizontalCentered="1" verticalCentered="1"/>
  <pageMargins left="0.25" right="0.25" top="0.75" bottom="0.75" header="0.3" footer="0.3"/>
  <pageSetup paperSize="9" scale="34" orientation="landscape" r:id="rId2"/>
  <headerFooter>
    <oddHeader>&amp;C5</oddHeader>
    <oddFooter>&amp;CNotfallmedikamente Juni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15e18-c523-4507-aa28-f98865c56ff7">
      <Terms xmlns="http://schemas.microsoft.com/office/infopath/2007/PartnerControls"/>
    </lcf76f155ced4ddcb4097134ff3c332f>
    <TaxCatchAll xmlns="880ca18e-6062-4e30-82b5-1f4d0550b2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91000521AF9B4895466FE1E040CD54" ma:contentTypeVersion="15" ma:contentTypeDescription="Ein neues Dokument erstellen." ma:contentTypeScope="" ma:versionID="dd1999dce28784f2594677ad2f2baccb">
  <xsd:schema xmlns:xsd="http://www.w3.org/2001/XMLSchema" xmlns:xs="http://www.w3.org/2001/XMLSchema" xmlns:p="http://schemas.microsoft.com/office/2006/metadata/properties" xmlns:ns2="dff15e18-c523-4507-aa28-f98865c56ff7" xmlns:ns3="880ca18e-6062-4e30-82b5-1f4d0550b233" targetNamespace="http://schemas.microsoft.com/office/2006/metadata/properties" ma:root="true" ma:fieldsID="cdcbba78241b4fa68015b58f882e7162" ns2:_="" ns3:_="">
    <xsd:import namespace="dff15e18-c523-4507-aa28-f98865c56ff7"/>
    <xsd:import namespace="880ca18e-6062-4e30-82b5-1f4d0550b2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15e18-c523-4507-aa28-f98865c5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a459e547-0dfa-4661-876c-0c9e0ca9a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ca18e-6062-4e30-82b5-1f4d0550b23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1dd0bc-3893-4b0b-a27e-979445e263fc}" ma:internalName="TaxCatchAll" ma:showField="CatchAllData" ma:web="880ca18e-6062-4e30-82b5-1f4d0550b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45B2D-350B-4C51-9E52-DC1C80BC6CB4}"/>
</file>

<file path=customXml/itemProps2.xml><?xml version="1.0" encoding="utf-8"?>
<ds:datastoreItem xmlns:ds="http://schemas.openxmlformats.org/officeDocument/2006/customXml" ds:itemID="{9CC26016-A3AD-44A3-B317-125CD73CBC5E}"/>
</file>

<file path=customXml/itemProps3.xml><?xml version="1.0" encoding="utf-8"?>
<ds:datastoreItem xmlns:ds="http://schemas.openxmlformats.org/officeDocument/2006/customXml" ds:itemID="{B5459087-0B07-4A8C-AAD4-901BB9732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Luzerner Kantonsspital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imahorpa</dc:creator>
  <cp:keywords/>
  <dc:description/>
  <cp:lastModifiedBy/>
  <cp:revision/>
  <dcterms:created xsi:type="dcterms:W3CDTF">2016-10-11T16:01:28Z</dcterms:created>
  <dcterms:modified xsi:type="dcterms:W3CDTF">2025-09-03T11:35:14Z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0x0101006B91000521AF9B4895466FE1E040CD54</vt:lpwstr>
  </property>
  <property fmtid="{D5CDD505-2E9C-101B-9397-08002B2CF9AE}" pid="3" name="MediaServiceImageTags">
    <vt:lpwstr/>
  </property>
</Properties>
</file>