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ealthcommunity.sharepoint.com/sites/00532/Freigegebene Dokumente/General/Organisation/Schockraum/"/>
    </mc:Choice>
  </mc:AlternateContent>
  <xr:revisionPtr revIDLastSave="0" documentId="8_{79CE92D2-D900-49DB-91D0-7848B002F950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KG individuell" sheetId="1" r:id="rId1"/>
  </sheets>
  <definedNames>
    <definedName name="Z_207C4822_7E67_4717_BB38_0841F76A516E_.wvu.PrintArea" localSheetId="0" hidden="1">'KG individuell'!$A$1:$M$52</definedName>
  </definedNames>
  <calcPr calcId="191028"/>
  <customWorkbookViews>
    <customWorkbookView name="simmale - Persönliche Ansicht" guid="{207C4822-7E67-4717-BB38-0841F76A516E}" mergeInterval="0" personalView="1" maximized="1" windowWidth="1916" windowHeight="97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19" i="1"/>
  <c r="D19" i="1"/>
  <c r="H34" i="1"/>
  <c r="D33" i="1"/>
  <c r="D12" i="1"/>
  <c r="H33" i="1"/>
  <c r="H38" i="1"/>
  <c r="H37" i="1"/>
  <c r="D25" i="1"/>
  <c r="H20" i="1"/>
  <c r="D20" i="1"/>
  <c r="H25" i="1"/>
  <c r="D36" i="1"/>
  <c r="H36" i="1"/>
  <c r="D24" i="1"/>
  <c r="H29" i="1"/>
  <c r="D29" i="1"/>
  <c r="H14" i="1"/>
  <c r="H8" i="1"/>
  <c r="D17" i="1" l="1"/>
  <c r="H17" i="1"/>
  <c r="H11" i="1"/>
  <c r="H9" i="1"/>
  <c r="D9" i="1"/>
  <c r="D8" i="1"/>
  <c r="H12" i="1" l="1"/>
  <c r="D27" i="1" l="1"/>
  <c r="D26" i="1"/>
  <c r="D16" i="1"/>
  <c r="D11" i="1"/>
  <c r="H28" i="1" l="1"/>
  <c r="H27" i="1"/>
  <c r="D18" i="1" l="1"/>
  <c r="H16" i="1"/>
  <c r="D38" i="1" l="1"/>
  <c r="D37" i="1"/>
  <c r="D28" i="1"/>
  <c r="H26" i="1"/>
  <c r="H13" i="1"/>
  <c r="H18" i="1"/>
  <c r="H10" i="1"/>
  <c r="D10" i="1"/>
</calcChain>
</file>

<file path=xl/sharedStrings.xml><?xml version="1.0" encoding="utf-8"?>
<sst xmlns="http://schemas.openxmlformats.org/spreadsheetml/2006/main" count="180" uniqueCount="83">
  <si>
    <t>kg</t>
  </si>
  <si>
    <t>Kinder- und Jugendnotfallzentrum KJNO</t>
  </si>
  <si>
    <r>
      <rPr>
        <b/>
        <sz val="23"/>
        <color rgb="FF000000"/>
        <rFont val="Arial"/>
        <family val="2"/>
      </rPr>
      <t xml:space="preserve">Notfallmedikamente </t>
    </r>
    <r>
      <rPr>
        <b/>
        <sz val="23"/>
        <color rgb="FFFF0000"/>
        <rFont val="Arial"/>
        <family val="2"/>
      </rPr>
      <t>intravenös</t>
    </r>
  </si>
  <si>
    <t>Reanimation</t>
  </si>
  <si>
    <t>ED/kg</t>
  </si>
  <si>
    <t>ED absolut</t>
  </si>
  <si>
    <t>ED in ml/kg</t>
  </si>
  <si>
    <r>
      <t xml:space="preserve">ED absolut in </t>
    </r>
    <r>
      <rPr>
        <b/>
        <sz val="23"/>
        <color rgb="FFFF0000"/>
        <rFont val="Arial"/>
        <family val="2"/>
      </rPr>
      <t>ml</t>
    </r>
  </si>
  <si>
    <t>Direkt iv</t>
  </si>
  <si>
    <t>KJ</t>
  </si>
  <si>
    <t>Bemerkungen</t>
  </si>
  <si>
    <r>
      <t>Adenosin (Krenosin®) 6mg/2ml (3mg/ml)</t>
    </r>
    <r>
      <rPr>
        <b/>
        <sz val="23"/>
        <color rgb="FFFFFF00"/>
        <rFont val="Arial"/>
        <family val="2"/>
      </rPr>
      <t xml:space="preserve"> </t>
    </r>
    <r>
      <rPr>
        <b/>
        <sz val="23"/>
        <color rgb="FFFF0000"/>
        <rFont val="Arial"/>
        <family val="2"/>
      </rPr>
      <t>verdünnt</t>
    </r>
    <r>
      <rPr>
        <b/>
        <sz val="23"/>
        <rFont val="Arial"/>
        <family val="2"/>
      </rPr>
      <t xml:space="preserve"> (6mg(2ml) + 4ml NaCl 0.9%) gibt 1mg/ml Lösung</t>
    </r>
  </si>
  <si>
    <t>mg/kg</t>
  </si>
  <si>
    <t>mg</t>
  </si>
  <si>
    <t>ml/kg</t>
  </si>
  <si>
    <t>ml</t>
  </si>
  <si>
    <t>X</t>
  </si>
  <si>
    <r>
      <rPr>
        <sz val="23"/>
        <color rgb="FF000000"/>
        <rFont val="Arial"/>
      </rPr>
      <t>ab 2..Dosis:</t>
    </r>
    <r>
      <rPr>
        <b/>
        <sz val="23"/>
        <color rgb="FFFF0000"/>
        <rFont val="Arial"/>
      </rPr>
      <t xml:space="preserve"> steigern auf 0.2mg/kg</t>
    </r>
    <r>
      <rPr>
        <sz val="23"/>
        <color rgb="FF000000"/>
        <rFont val="Arial"/>
      </rPr>
      <t>, alle 2 Min,</t>
    </r>
    <r>
      <rPr>
        <sz val="23"/>
        <color rgb="FFFF0000"/>
        <rFont val="Arial"/>
      </rPr>
      <t xml:space="preserve"> </t>
    </r>
    <r>
      <rPr>
        <b/>
        <sz val="23"/>
        <color rgb="FFFF0000"/>
        <rFont val="Arial"/>
      </rPr>
      <t>Bolus Flush und sofort mit 20ml NaCl 0.9%</t>
    </r>
    <r>
      <rPr>
        <sz val="23"/>
        <color rgb="FFFF0000"/>
        <rFont val="Arial"/>
      </rPr>
      <t xml:space="preserve"> spülen</t>
    </r>
    <r>
      <rPr>
        <sz val="23"/>
        <color rgb="FFFFFFFF"/>
        <rFont val="Arial"/>
      </rPr>
      <t xml:space="preserve">, </t>
    </r>
    <r>
      <rPr>
        <sz val="23"/>
        <color rgb="FF000000"/>
        <rFont val="Arial"/>
      </rPr>
      <t>(1.max. 6mg ED, 2.max. ED 12mg)</t>
    </r>
  </si>
  <si>
    <r>
      <t xml:space="preserve">Adrenalin 1:10000 = </t>
    </r>
    <r>
      <rPr>
        <b/>
        <sz val="23"/>
        <color rgb="FFFF0000"/>
        <rFont val="Arial"/>
        <family val="2"/>
      </rPr>
      <t>verdünnt</t>
    </r>
    <r>
      <rPr>
        <b/>
        <sz val="23"/>
        <color rgb="FFFFFF00"/>
        <rFont val="Arial"/>
        <family val="2"/>
      </rPr>
      <t xml:space="preserve"> </t>
    </r>
    <r>
      <rPr>
        <b/>
        <sz val="23"/>
        <rFont val="Arial"/>
        <family val="2"/>
      </rPr>
      <t>(1mg/ml + 9 ml NaCl 0.9%) gibt 0.1mg/ml Lösung (Neo-Set)</t>
    </r>
  </si>
  <si>
    <t>µg/kg</t>
  </si>
  <si>
    <t>µg</t>
  </si>
  <si>
    <t>direkt iv, wiederholen alle 3-5 Minuten</t>
  </si>
  <si>
    <t>Amiodaron 50mg/ml</t>
  </si>
  <si>
    <t>direkt iv  über 3-5 min (VT/VF ohne Puls), über 20-60 min (SVT, VT mit Puls), ggf.wiederholen max. 15mg/kg/Tag</t>
  </si>
  <si>
    <t xml:space="preserve">Atropin 500µg/ml </t>
  </si>
  <si>
    <r>
      <t xml:space="preserve">direkt iv, max. 1000 µg (=2 ml) pro Tag bei Bradycardie, </t>
    </r>
    <r>
      <rPr>
        <b/>
        <sz val="23"/>
        <color rgb="FF000000"/>
        <rFont val="Arial"/>
      </rPr>
      <t>bei Intoxikation</t>
    </r>
    <r>
      <rPr>
        <sz val="23"/>
        <color rgb="FF000000"/>
        <rFont val="Arial"/>
      </rPr>
      <t>: höhere Dosen von 500 µg/kg nötig (max. 3000µg/Tag)</t>
    </r>
  </si>
  <si>
    <t>Calciumgluconat 10% (10 ml = 2,25mmol/ Ca++ = 940mg Calciumgluconat)</t>
  </si>
  <si>
    <r>
      <rPr>
        <b/>
        <sz val="23"/>
        <color rgb="FFFF0000"/>
        <rFont val="Arial"/>
      </rPr>
      <t>Dosis 1:1 verdünnen für die Verabreichung, direkt iv über 5Min.</t>
    </r>
    <r>
      <rPr>
        <sz val="23"/>
        <color rgb="FF000000"/>
        <rFont val="Arial"/>
      </rPr>
      <t xml:space="preserve"> evt. Wiederholen nach 10 Min., max. 3000mg/Tag</t>
    </r>
  </si>
  <si>
    <t>Defibrillation</t>
  </si>
  <si>
    <t>J/kg</t>
  </si>
  <si>
    <t>J</t>
  </si>
  <si>
    <r>
      <t xml:space="preserve">bei fehlendem Erfolg Joule </t>
    </r>
    <r>
      <rPr>
        <b/>
        <sz val="23"/>
        <color rgb="FF000000"/>
        <rFont val="Arial"/>
        <family val="2"/>
      </rPr>
      <t>verdoppeln</t>
    </r>
    <r>
      <rPr>
        <sz val="23"/>
        <color rgb="FF000000"/>
        <rFont val="Arial"/>
        <family val="2"/>
      </rPr>
      <t xml:space="preserve"> = 4J/kg, max. 10 J/kg</t>
    </r>
  </si>
  <si>
    <t>Cardioversion</t>
  </si>
  <si>
    <r>
      <t>bei fehlendem Erfolg  Joule</t>
    </r>
    <r>
      <rPr>
        <b/>
        <sz val="23"/>
        <color rgb="FF000000"/>
        <rFont val="Arial"/>
        <family val="2"/>
      </rPr>
      <t xml:space="preserve"> verdoppeln</t>
    </r>
    <r>
      <rPr>
        <sz val="23"/>
        <color rgb="FF000000"/>
        <rFont val="Arial"/>
        <family val="2"/>
      </rPr>
      <t xml:space="preserve"> = 1 J/kg</t>
    </r>
  </si>
  <si>
    <t>Clemastin (Tavegyl®) 2mg/2ml</t>
  </si>
  <si>
    <t>direkt iv, max. 2 mg (=2 ml)</t>
  </si>
  <si>
    <t xml:space="preserve">Na-Bicarbonat 8.4% (1 mmol/ml) </t>
  </si>
  <si>
    <t>mmol/kg</t>
  </si>
  <si>
    <t>mmol</t>
  </si>
  <si>
    <t>Kurzinfusion über 10 Min.</t>
  </si>
  <si>
    <t>HYPOGLYKÄMIE: Glukose 10% (0.1 g/ml)</t>
  </si>
  <si>
    <t>direkt iv</t>
  </si>
  <si>
    <t>HYPOVOLÄMIE: Ringerfundin</t>
  </si>
  <si>
    <r>
      <rPr>
        <b/>
        <sz val="23"/>
        <color rgb="FFFF0000"/>
        <rFont val="Arial"/>
        <family val="2"/>
      </rPr>
      <t xml:space="preserve">Bolus direkt aus der Hand! </t>
    </r>
    <r>
      <rPr>
        <sz val="23"/>
        <rFont val="Arial"/>
        <family val="2"/>
      </rPr>
      <t xml:space="preserve">10-20ml/kg (ggf. wiederholen bis 40ml/kg total), </t>
    </r>
    <r>
      <rPr>
        <b/>
        <sz val="23"/>
        <color rgb="FFFF0000"/>
        <rFont val="Arial"/>
        <family val="2"/>
      </rPr>
      <t>bei V. a. cardiale Ursache nur 5-10ml/kg</t>
    </r>
  </si>
  <si>
    <t>Tranexamsäure (Tranexamic OrPha®) 500mg/5ml</t>
  </si>
  <si>
    <t>ml/mg</t>
  </si>
  <si>
    <t xml:space="preserve">über 5 min., kann auch p,os verabreicht werden </t>
  </si>
  <si>
    <t>Analgesie/ Sedierung - Antagonisation intravenös</t>
  </si>
  <si>
    <r>
      <t>Fentanyl</t>
    </r>
    <r>
      <rPr>
        <sz val="23"/>
        <rFont val="Arial"/>
        <family val="2"/>
      </rPr>
      <t xml:space="preserve"> (100 µg/2ml)</t>
    </r>
  </si>
  <si>
    <t>max. ED 100 µg = 2 ml</t>
  </si>
  <si>
    <r>
      <rPr>
        <b/>
        <sz val="23"/>
        <color rgb="FF000000"/>
        <rFont val="Arial"/>
        <family val="2"/>
      </rPr>
      <t xml:space="preserve">Ketamin 25mg/ml </t>
    </r>
    <r>
      <rPr>
        <b/>
        <sz val="23"/>
        <color rgb="FFFF0000"/>
        <rFont val="Arial"/>
        <family val="2"/>
      </rPr>
      <t>Verdünnung:</t>
    </r>
    <r>
      <rPr>
        <b/>
        <sz val="23"/>
        <color rgb="FF000000"/>
        <rFont val="Arial"/>
        <family val="2"/>
      </rPr>
      <t>1ml (25mg)+9ml NaCl 0.9%) gibt 2.5mg/ml Lösung</t>
    </r>
  </si>
  <si>
    <r>
      <rPr>
        <sz val="23"/>
        <color rgb="FF000000"/>
        <rFont val="Arial"/>
        <family val="2"/>
      </rPr>
      <t xml:space="preserve">Ketamin &lt;10 Kilo nur mit Anästhesie,  </t>
    </r>
    <r>
      <rPr>
        <b/>
        <sz val="23"/>
        <color rgb="FFFF0000"/>
        <rFont val="Arial"/>
        <family val="2"/>
      </rPr>
      <t>KJNO Kaderarzt anwesend!</t>
    </r>
    <r>
      <rPr>
        <sz val="23"/>
        <color rgb="FF000000"/>
        <rFont val="Arial"/>
        <family val="2"/>
      </rPr>
      <t xml:space="preserve"> Range 0.25mg-1mg/kg,  Ondansetron 0.1mg/kg iv vor Ketamin iv</t>
    </r>
  </si>
  <si>
    <r>
      <rPr>
        <b/>
        <sz val="23"/>
        <rFont val="Arial"/>
        <family val="2"/>
      </rPr>
      <t>Midazolam</t>
    </r>
    <r>
      <rPr>
        <sz val="23"/>
        <rFont val="Arial"/>
        <family val="2"/>
      </rPr>
      <t xml:space="preserve"> (Dormicum®) 1mg/ml (</t>
    </r>
    <r>
      <rPr>
        <b/>
        <sz val="23"/>
        <rFont val="Arial"/>
        <family val="2"/>
      </rPr>
      <t>Sedierung</t>
    </r>
    <r>
      <rPr>
        <sz val="23"/>
        <rFont val="Arial"/>
        <family val="2"/>
      </rPr>
      <t>)</t>
    </r>
  </si>
  <si>
    <t>max. ED 2.5 mg, max. kumulative Dosis 10 mg</t>
  </si>
  <si>
    <r>
      <rPr>
        <b/>
        <sz val="23"/>
        <color rgb="FF000000"/>
        <rFont val="Arial"/>
        <family val="2"/>
      </rPr>
      <t>Morphin</t>
    </r>
    <r>
      <rPr>
        <sz val="23"/>
        <color rgb="FF000000"/>
        <rFont val="Arial"/>
        <family val="2"/>
      </rPr>
      <t xml:space="preserve"> 10mg/ml  </t>
    </r>
    <r>
      <rPr>
        <b/>
        <sz val="23"/>
        <color rgb="FFFF0000"/>
        <rFont val="Arial"/>
        <family val="2"/>
      </rPr>
      <t>Verdünnung</t>
    </r>
    <r>
      <rPr>
        <sz val="23"/>
        <color rgb="FF000000"/>
        <rFont val="Arial"/>
        <family val="2"/>
      </rPr>
      <t>:1ml (10mg) + 9 ml NaCl 0.9%)</t>
    </r>
    <r>
      <rPr>
        <b/>
        <sz val="23"/>
        <color rgb="FF000000"/>
        <rFont val="Arial"/>
        <family val="2"/>
      </rPr>
      <t xml:space="preserve"> gibt 1mg/1ml Lösung</t>
    </r>
  </si>
  <si>
    <t>max. ED 1.5 mg, nach 10 Minuten ev wiederholen</t>
  </si>
  <si>
    <r>
      <t xml:space="preserve">Flumazenil (Anexate®) </t>
    </r>
    <r>
      <rPr>
        <sz val="23"/>
        <rFont val="Arial"/>
        <family val="2"/>
      </rPr>
      <t>100 µg/ml</t>
    </r>
  </si>
  <si>
    <t>gegenfalls wiederholen; max. Tagesdosis 1000 µg = 10 ml</t>
  </si>
  <si>
    <r>
      <rPr>
        <b/>
        <sz val="23"/>
        <color rgb="FF000000"/>
        <rFont val="Arial"/>
        <family val="2"/>
      </rPr>
      <t xml:space="preserve">Naloxon (Narcan®) 1ml/0.4mg  </t>
    </r>
    <r>
      <rPr>
        <sz val="23"/>
        <color rgb="FFFFFF00"/>
        <rFont val="Arial"/>
        <family val="2"/>
      </rPr>
      <t>Verdünnung</t>
    </r>
    <r>
      <rPr>
        <b/>
        <sz val="23"/>
        <color rgb="FF000000"/>
        <rFont val="Arial"/>
        <family val="2"/>
      </rPr>
      <t xml:space="preserve">: </t>
    </r>
    <r>
      <rPr>
        <sz val="23"/>
        <color rgb="FF000000"/>
        <rFont val="Arial"/>
        <family val="2"/>
      </rPr>
      <t>1ml (0.4mg) + 9ml NaCl 0.9%</t>
    </r>
    <r>
      <rPr>
        <b/>
        <sz val="23"/>
        <color rgb="FF000000"/>
        <rFont val="Arial"/>
        <family val="2"/>
      </rPr>
      <t>) gibt 0.04mg/ml Lösung (40µg/ml)</t>
    </r>
  </si>
  <si>
    <r>
      <rPr>
        <b/>
        <sz val="23"/>
        <color rgb="FFFFFF66"/>
        <rFont val="Arial"/>
        <family val="2"/>
      </rPr>
      <t>10µg/kg weise</t>
    </r>
    <r>
      <rPr>
        <b/>
        <sz val="23"/>
        <color rgb="FF000000"/>
        <rFont val="Arial"/>
        <family val="2"/>
      </rPr>
      <t xml:space="preserve"> nach Wirkung titrieren,</t>
    </r>
    <r>
      <rPr>
        <b/>
        <sz val="23"/>
        <rFont val="Arial"/>
        <family val="2"/>
      </rPr>
      <t xml:space="preserve"> 100µg/kg bei Intox! </t>
    </r>
    <r>
      <rPr>
        <b/>
        <sz val="23"/>
        <color rgb="FFFFFF00"/>
        <rFont val="Arial"/>
        <family val="2"/>
      </rPr>
      <t>Achtung Rebound!</t>
    </r>
    <r>
      <rPr>
        <b/>
        <sz val="23"/>
        <color rgb="FF000000"/>
        <rFont val="Arial"/>
        <family val="2"/>
      </rPr>
      <t xml:space="preserve"> Naloxon Spritze bleibt 6h beim Patient am Bett</t>
    </r>
  </si>
  <si>
    <t>Antikonvulsiva intravenös</t>
  </si>
  <si>
    <t>Phase 2 (5-10 Min.)</t>
  </si>
  <si>
    <t>Midazolam (Dormicum®) 1mg/ml Krampfanfall</t>
  </si>
  <si>
    <r>
      <t>0.1-</t>
    </r>
    <r>
      <rPr>
        <b/>
        <sz val="23"/>
        <color rgb="FFFF0000"/>
        <rFont val="Arial"/>
        <family val="2"/>
      </rPr>
      <t>0.2mg/kg</t>
    </r>
    <r>
      <rPr>
        <sz val="23"/>
        <rFont val="Arial"/>
        <family val="2"/>
      </rPr>
      <t xml:space="preserve"> langsam iv,</t>
    </r>
    <r>
      <rPr>
        <sz val="23"/>
        <color rgb="FFFF0000"/>
        <rFont val="Arial"/>
        <family val="2"/>
      </rPr>
      <t xml:space="preserve"> </t>
    </r>
    <r>
      <rPr>
        <b/>
        <sz val="23"/>
        <color rgb="FFFF0000"/>
        <rFont val="Arial"/>
        <family val="2"/>
      </rPr>
      <t>max.10mg</t>
    </r>
    <r>
      <rPr>
        <sz val="23"/>
        <rFont val="Arial"/>
        <family val="2"/>
      </rPr>
      <t xml:space="preserve"> im Krampfanfall (&gt; 5mg in 2 Schritten titrieren)</t>
    </r>
  </si>
  <si>
    <r>
      <t xml:space="preserve">Clonazepam (Rivotril®) </t>
    </r>
    <r>
      <rPr>
        <b/>
        <sz val="23"/>
        <color rgb="FFFF0000"/>
        <rFont val="Arial"/>
        <family val="2"/>
      </rPr>
      <t>Verdünnung</t>
    </r>
    <r>
      <rPr>
        <b/>
        <sz val="23"/>
        <rFont val="Arial"/>
        <family val="2"/>
      </rPr>
      <t xml:space="preserve"> (1mg/ml+1ml NaCl 0.9%) gibt 0.5mg/ml Lösung</t>
    </r>
  </si>
  <si>
    <r>
      <rPr>
        <b/>
        <sz val="23"/>
        <color rgb="FFFF0000"/>
        <rFont val="Arial"/>
        <family val="2"/>
      </rPr>
      <t>direkt langsam iv</t>
    </r>
    <r>
      <rPr>
        <sz val="23"/>
        <rFont val="Arial"/>
        <family val="2"/>
      </rPr>
      <t>,</t>
    </r>
    <r>
      <rPr>
        <sz val="23"/>
        <color rgb="FFFF0000"/>
        <rFont val="Arial"/>
        <family val="2"/>
      </rPr>
      <t xml:space="preserve"> </t>
    </r>
    <r>
      <rPr>
        <b/>
        <sz val="23"/>
        <color rgb="FFFF0000"/>
        <rFont val="Arial"/>
        <family val="2"/>
      </rPr>
      <t>max. 1mg</t>
    </r>
  </si>
  <si>
    <t>Phase 3 (10-30 Min.)</t>
  </si>
  <si>
    <r>
      <t>Levetiracetam (Keppra®)</t>
    </r>
    <r>
      <rPr>
        <b/>
        <sz val="23"/>
        <color rgb="FFFFFF66"/>
        <rFont val="Arial"/>
        <family val="2"/>
      </rPr>
      <t xml:space="preserve"> </t>
    </r>
    <r>
      <rPr>
        <b/>
        <sz val="23"/>
        <color rgb="FFFF0000"/>
        <rFont val="Arial"/>
        <family val="2"/>
      </rPr>
      <t>PUR</t>
    </r>
    <r>
      <rPr>
        <b/>
        <sz val="23"/>
        <rFont val="Arial"/>
        <family val="2"/>
      </rPr>
      <t xml:space="preserve"> </t>
    </r>
    <r>
      <rPr>
        <sz val="23"/>
        <rFont val="Arial"/>
        <family val="2"/>
      </rPr>
      <t>(500 mg/5 ml)</t>
    </r>
    <r>
      <rPr>
        <b/>
        <sz val="23"/>
        <rFont val="Arial"/>
        <family val="2"/>
      </rPr>
      <t xml:space="preserve"> = 100mg/ml</t>
    </r>
  </si>
  <si>
    <r>
      <rPr>
        <b/>
        <sz val="23"/>
        <rFont val="Arial"/>
        <family val="2"/>
      </rPr>
      <t>Kurzinfusion über 15 Min,</t>
    </r>
    <r>
      <rPr>
        <sz val="23"/>
        <rFont val="Arial"/>
        <family val="2"/>
      </rPr>
      <t xml:space="preserve"> </t>
    </r>
    <r>
      <rPr>
        <sz val="23"/>
        <color rgb="FFFFFF66"/>
        <rFont val="Arial"/>
        <family val="2"/>
      </rPr>
      <t xml:space="preserve"> </t>
    </r>
    <r>
      <rPr>
        <b/>
        <sz val="23"/>
        <color rgb="FFFF0000"/>
        <rFont val="Arial"/>
        <family val="2"/>
      </rPr>
      <t xml:space="preserve">bis 25KG auf 10ml NaCl 0.9% verdünnen </t>
    </r>
    <r>
      <rPr>
        <b/>
        <sz val="23"/>
        <rFont val="Arial"/>
        <family val="2"/>
      </rPr>
      <t xml:space="preserve">, ab 25KG Menge PUR als KJ über 15 Minuten </t>
    </r>
  </si>
  <si>
    <r>
      <t>Phenobarbital (Luminal</t>
    </r>
    <r>
      <rPr>
        <b/>
        <sz val="23"/>
        <rFont val="Arial Nova"/>
        <family val="2"/>
      </rPr>
      <t>®</t>
    </r>
    <r>
      <rPr>
        <b/>
        <sz val="23"/>
        <rFont val="Arial"/>
        <family val="2"/>
      </rPr>
      <t xml:space="preserve"> 20%)</t>
    </r>
    <r>
      <rPr>
        <b/>
        <sz val="23"/>
        <color rgb="FFFFFF66"/>
        <rFont val="Arial"/>
        <family val="2"/>
      </rPr>
      <t xml:space="preserve"> </t>
    </r>
    <r>
      <rPr>
        <b/>
        <sz val="23"/>
        <color rgb="FFFF0000"/>
        <rFont val="Arial"/>
        <family val="2"/>
      </rPr>
      <t>Verdünnung</t>
    </r>
    <r>
      <rPr>
        <b/>
        <sz val="23"/>
        <rFont val="Arial"/>
        <family val="2"/>
      </rPr>
      <t xml:space="preserve"> (200mg/1ml+ 9 ml NaCl 0.9%) gibt 20mg/ml Lösung</t>
    </r>
  </si>
  <si>
    <t>direkt iv, ggf. nach 7-10 Minuten Wiederholung</t>
  </si>
  <si>
    <r>
      <t>Valproat (Orfiril®)</t>
    </r>
    <r>
      <rPr>
        <b/>
        <sz val="23"/>
        <color rgb="FFFFFF66"/>
        <rFont val="Arial"/>
        <family val="2"/>
      </rPr>
      <t xml:space="preserve"> </t>
    </r>
    <r>
      <rPr>
        <b/>
        <sz val="23"/>
        <color rgb="FFFF0000"/>
        <rFont val="Arial"/>
        <family val="2"/>
      </rPr>
      <t>PUR</t>
    </r>
    <r>
      <rPr>
        <b/>
        <sz val="23"/>
        <color rgb="FFFFFF66"/>
        <rFont val="Arial"/>
        <family val="2"/>
      </rPr>
      <t xml:space="preserve"> </t>
    </r>
    <r>
      <rPr>
        <b/>
        <sz val="23"/>
        <rFont val="Arial"/>
        <family val="2"/>
      </rPr>
      <t>300mg/3ml =100mg/ml (</t>
    </r>
    <r>
      <rPr>
        <b/>
        <sz val="23"/>
        <color rgb="FFFF0000"/>
        <rFont val="Arial"/>
        <family val="2"/>
      </rPr>
      <t>Medi nur auf IPS vorhanden</t>
    </r>
    <r>
      <rPr>
        <b/>
        <sz val="23"/>
        <rFont val="Arial"/>
        <family val="2"/>
      </rPr>
      <t>)</t>
    </r>
  </si>
  <si>
    <r>
      <rPr>
        <b/>
        <sz val="23"/>
        <color rgb="FFFF0000"/>
        <rFont val="Arial"/>
        <family val="2"/>
      </rPr>
      <t>Kurzinfusion in 50ml NaCl 0.9%</t>
    </r>
    <r>
      <rPr>
        <sz val="23"/>
        <color rgb="FFFF0000"/>
        <rFont val="Arial"/>
        <family val="2"/>
      </rPr>
      <t xml:space="preserve"> über 10 Minuten</t>
    </r>
    <r>
      <rPr>
        <sz val="23"/>
        <rFont val="Arial"/>
        <family val="2"/>
      </rPr>
      <t>, 20 (-40)mg/kg</t>
    </r>
    <r>
      <rPr>
        <sz val="23"/>
        <color rgb="FFFFFF66"/>
        <rFont val="Arial"/>
        <family val="2"/>
      </rPr>
      <t xml:space="preserve"> </t>
    </r>
    <r>
      <rPr>
        <b/>
        <sz val="23"/>
        <color rgb="FFFF0000"/>
        <rFont val="Arial"/>
        <family val="2"/>
      </rPr>
      <t>max. 3000mg</t>
    </r>
  </si>
  <si>
    <t>6.Version 02/26, ersetzt Version 02/26    ML, IB, AC,Berglind                        20.4.26</t>
  </si>
  <si>
    <t>Quellen:</t>
  </si>
  <si>
    <t xml:space="preserve">  - Clinical practical guidelines, Royal Childrens hospital, Melbourne</t>
  </si>
  <si>
    <t>(http://www.rch.org.au/clinicalguide/guideline_index/Emergency_Drug_Doses/)</t>
  </si>
  <si>
    <t xml:space="preserve">  - Bonafide CP et al, Development of heart and respiratory ratepercentile curves for hospitalized children. Pediatrics,131 (4), e1150-e1157)</t>
  </si>
  <si>
    <t xml:space="preserve"> -  PALS 2010    </t>
  </si>
  <si>
    <t xml:space="preserve"> -  Tabelle Notfallmedikamente Kinderintensivstation Tübingen</t>
  </si>
  <si>
    <t xml:space="preserve"> -  Wheless et al, Rapid infusion of a loading dose of iv levetiracetam.. J of Child Neurology. 2009; 24;946-951</t>
  </si>
  <si>
    <t xml:space="preserve">  - F. Shann: drug doses 2014</t>
  </si>
  <si>
    <t xml:space="preserve"> - i dose 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</si>
</sst>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>
    <font>
      <sz val="10"/>
      <name val="Verdana"/>
    </font>
    <font>
      <b/>
      <sz val="3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Verdana"/>
      <family val="2"/>
    </font>
    <font>
      <b/>
      <sz val="20"/>
      <name val="Arial"/>
      <family val="2"/>
    </font>
    <font>
      <sz val="20"/>
      <name val="Verdana"/>
      <family val="2"/>
    </font>
    <font>
      <b/>
      <sz val="10"/>
      <name val="Arial"/>
      <family val="2"/>
    </font>
    <font>
      <sz val="11"/>
      <name val="Arial"/>
      <family val="2"/>
    </font>
    <font>
      <b/>
      <sz val="72"/>
      <name val="Arial"/>
      <family val="2"/>
    </font>
    <font>
      <b/>
      <sz val="48"/>
      <name val="Calibri"/>
      <family val="2"/>
      <scheme val="minor"/>
    </font>
    <font>
      <b/>
      <sz val="23"/>
      <name val="Arial"/>
      <family val="2"/>
    </font>
    <font>
      <b/>
      <sz val="23"/>
      <color rgb="FF000000"/>
      <name val="Arial"/>
      <family val="2"/>
    </font>
    <font>
      <b/>
      <sz val="23"/>
      <color rgb="FFFF0000"/>
      <name val="Arial"/>
      <family val="2"/>
    </font>
    <font>
      <sz val="23"/>
      <name val="Arial"/>
      <family val="2"/>
    </font>
    <font>
      <b/>
      <sz val="23"/>
      <color rgb="FFFFFF00"/>
      <name val="Arial"/>
      <family val="2"/>
    </font>
    <font>
      <sz val="23"/>
      <name val="Arial"/>
    </font>
    <font>
      <sz val="23"/>
      <color rgb="FF000000"/>
      <name val="Arial"/>
    </font>
    <font>
      <b/>
      <sz val="23"/>
      <color rgb="FFFF0000"/>
      <name val="Arial"/>
    </font>
    <font>
      <sz val="23"/>
      <color rgb="FFFF0000"/>
      <name val="Arial"/>
    </font>
    <font>
      <sz val="23"/>
      <color rgb="FFFFFFFF"/>
      <name val="Arial"/>
    </font>
    <font>
      <b/>
      <sz val="23"/>
      <color rgb="FF000000"/>
      <name val="Arial"/>
    </font>
    <font>
      <sz val="23"/>
      <color theme="1"/>
      <name val="Arial"/>
    </font>
    <font>
      <sz val="23"/>
      <color rgb="FF000000"/>
      <name val="Arial"/>
      <family val="2"/>
    </font>
    <font>
      <sz val="23"/>
      <name val="Verdana"/>
    </font>
    <font>
      <sz val="23"/>
      <name val="Verdana"/>
      <family val="2"/>
    </font>
    <font>
      <sz val="23"/>
      <color rgb="FFFFFF00"/>
      <name val="Arial"/>
      <family val="2"/>
    </font>
    <font>
      <b/>
      <sz val="23"/>
      <color rgb="FFFFFF66"/>
      <name val="Arial"/>
      <family val="2"/>
    </font>
    <font>
      <sz val="23"/>
      <color rgb="FFFF0000"/>
      <name val="Arial"/>
      <family val="2"/>
    </font>
    <font>
      <sz val="23"/>
      <color rgb="FFFFFF66"/>
      <name val="Arial"/>
      <family val="2"/>
    </font>
    <font>
      <b/>
      <sz val="23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8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49" fontId="8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8" borderId="0" xfId="0" applyFont="1" applyFill="1" applyProtection="1">
      <protection locked="0"/>
    </xf>
    <xf numFmtId="49" fontId="13" fillId="0" borderId="0" xfId="0" applyNumberFormat="1" applyFont="1" applyAlignment="1" applyProtection="1">
      <alignment horizontal="right" wrapText="1"/>
      <protection locked="0"/>
    </xf>
    <xf numFmtId="0" fontId="14" fillId="0" borderId="22" xfId="0" applyFont="1" applyBorder="1"/>
    <xf numFmtId="0" fontId="17" fillId="0" borderId="25" xfId="0" applyFont="1" applyBorder="1" applyAlignment="1">
      <alignment horizontal="center"/>
    </xf>
    <xf numFmtId="0" fontId="17" fillId="0" borderId="25" xfId="0" applyFont="1" applyBorder="1"/>
    <xf numFmtId="49" fontId="17" fillId="0" borderId="26" xfId="0" applyNumberFormat="1" applyFont="1" applyBorder="1"/>
    <xf numFmtId="0" fontId="14" fillId="0" borderId="3" xfId="0" applyFont="1" applyBorder="1"/>
    <xf numFmtId="0" fontId="17" fillId="0" borderId="0" xfId="0" applyFont="1" applyAlignment="1">
      <alignment horizontal="center"/>
    </xf>
    <xf numFmtId="0" fontId="17" fillId="0" borderId="0" xfId="0" applyFont="1"/>
    <xf numFmtId="49" fontId="17" fillId="0" borderId="11" xfId="0" applyNumberFormat="1" applyFont="1" applyBorder="1"/>
    <xf numFmtId="0" fontId="14" fillId="11" borderId="1" xfId="0" applyFont="1" applyFill="1" applyBorder="1"/>
    <xf numFmtId="0" fontId="14" fillId="2" borderId="42" xfId="0" applyFont="1" applyFill="1" applyBorder="1" applyAlignment="1">
      <alignment horizontal="center"/>
    </xf>
    <xf numFmtId="49" fontId="14" fillId="2" borderId="43" xfId="0" applyNumberFormat="1" applyFont="1" applyFill="1" applyBorder="1"/>
    <xf numFmtId="0" fontId="14" fillId="9" borderId="36" xfId="0" applyFont="1" applyFill="1" applyBorder="1"/>
    <xf numFmtId="0" fontId="17" fillId="9" borderId="7" xfId="0" applyFont="1" applyFill="1" applyBorder="1"/>
    <xf numFmtId="0" fontId="17" fillId="9" borderId="13" xfId="0" applyFont="1" applyFill="1" applyBorder="1"/>
    <xf numFmtId="0" fontId="17" fillId="9" borderId="4" xfId="0" applyFont="1" applyFill="1" applyBorder="1"/>
    <xf numFmtId="0" fontId="17" fillId="9" borderId="5" xfId="0" applyFont="1" applyFill="1" applyBorder="1"/>
    <xf numFmtId="0" fontId="17" fillId="9" borderId="0" xfId="0" applyFont="1" applyFill="1"/>
    <xf numFmtId="164" fontId="14" fillId="9" borderId="12" xfId="0" applyNumberFormat="1" applyFont="1" applyFill="1" applyBorder="1"/>
    <xf numFmtId="0" fontId="14" fillId="9" borderId="14" xfId="0" applyFont="1" applyFill="1" applyBorder="1"/>
    <xf numFmtId="0" fontId="14" fillId="9" borderId="11" xfId="0" applyFont="1" applyFill="1" applyBorder="1" applyAlignment="1">
      <alignment horizontal="center"/>
    </xf>
    <xf numFmtId="0" fontId="14" fillId="12" borderId="11" xfId="0" applyFont="1" applyFill="1" applyBorder="1" applyAlignment="1">
      <alignment horizontal="center"/>
    </xf>
    <xf numFmtId="49" fontId="19" fillId="9" borderId="11" xfId="0" applyNumberFormat="1" applyFont="1" applyFill="1" applyBorder="1"/>
    <xf numFmtId="0" fontId="14" fillId="9" borderId="3" xfId="0" applyFont="1" applyFill="1" applyBorder="1"/>
    <xf numFmtId="0" fontId="17" fillId="9" borderId="8" xfId="0" applyFont="1" applyFill="1" applyBorder="1"/>
    <xf numFmtId="0" fontId="17" fillId="9" borderId="9" xfId="0" applyFont="1" applyFill="1" applyBorder="1"/>
    <xf numFmtId="0" fontId="17" fillId="9" borderId="10" xfId="0" applyFont="1" applyFill="1" applyBorder="1"/>
    <xf numFmtId="0" fontId="17" fillId="9" borderId="6" xfId="0" applyFont="1" applyFill="1" applyBorder="1"/>
    <xf numFmtId="164" fontId="14" fillId="9" borderId="15" xfId="0" applyNumberFormat="1" applyFont="1" applyFill="1" applyBorder="1"/>
    <xf numFmtId="0" fontId="14" fillId="9" borderId="6" xfId="0" applyFont="1" applyFill="1" applyBorder="1"/>
    <xf numFmtId="0" fontId="14" fillId="9" borderId="6" xfId="0" applyFont="1" applyFill="1" applyBorder="1" applyAlignment="1">
      <alignment horizontal="center"/>
    </xf>
    <xf numFmtId="0" fontId="14" fillId="12" borderId="6" xfId="0" applyFont="1" applyFill="1" applyBorder="1" applyAlignment="1">
      <alignment horizontal="center"/>
    </xf>
    <xf numFmtId="49" fontId="17" fillId="9" borderId="34" xfId="0" applyNumberFormat="1" applyFont="1" applyFill="1" applyBorder="1"/>
    <xf numFmtId="0" fontId="14" fillId="9" borderId="12" xfId="0" applyFont="1" applyFill="1" applyBorder="1"/>
    <xf numFmtId="0" fontId="14" fillId="9" borderId="14" xfId="0" applyFont="1" applyFill="1" applyBorder="1" applyAlignment="1">
      <alignment horizontal="center"/>
    </xf>
    <xf numFmtId="0" fontId="14" fillId="12" borderId="14" xfId="0" applyFont="1" applyFill="1" applyBorder="1" applyAlignment="1">
      <alignment horizontal="center"/>
    </xf>
    <xf numFmtId="49" fontId="17" fillId="9" borderId="14" xfId="0" applyNumberFormat="1" applyFont="1" applyFill="1" applyBorder="1"/>
    <xf numFmtId="0" fontId="14" fillId="9" borderId="15" xfId="0" applyFont="1" applyFill="1" applyBorder="1"/>
    <xf numFmtId="2" fontId="17" fillId="9" borderId="16" xfId="0" applyNumberFormat="1" applyFont="1" applyFill="1" applyBorder="1"/>
    <xf numFmtId="0" fontId="17" fillId="9" borderId="16" xfId="0" applyFont="1" applyFill="1" applyBorder="1"/>
    <xf numFmtId="49" fontId="20" fillId="9" borderId="6" xfId="0" applyNumberFormat="1" applyFont="1" applyFill="1" applyBorder="1"/>
    <xf numFmtId="0" fontId="17" fillId="9" borderId="4" xfId="0" applyFont="1" applyFill="1" applyBorder="1" applyAlignment="1">
      <alignment horizontal="right"/>
    </xf>
    <xf numFmtId="49" fontId="17" fillId="9" borderId="5" xfId="0" applyNumberFormat="1" applyFont="1" applyFill="1" applyBorder="1" applyAlignment="1">
      <alignment horizontal="left"/>
    </xf>
    <xf numFmtId="49" fontId="25" fillId="9" borderId="6" xfId="0" applyNumberFormat="1" applyFont="1" applyFill="1" applyBorder="1"/>
    <xf numFmtId="0" fontId="14" fillId="3" borderId="22" xfId="0" applyFont="1" applyFill="1" applyBorder="1"/>
    <xf numFmtId="0" fontId="17" fillId="3" borderId="23" xfId="0" applyFont="1" applyFill="1" applyBorder="1"/>
    <xf numFmtId="0" fontId="17" fillId="3" borderId="24" xfId="0" applyFont="1" applyFill="1" applyBorder="1"/>
    <xf numFmtId="0" fontId="17" fillId="3" borderId="25" xfId="0" applyFont="1" applyFill="1" applyBorder="1"/>
    <xf numFmtId="0" fontId="14" fillId="3" borderId="26" xfId="0" applyFont="1" applyFill="1" applyBorder="1"/>
    <xf numFmtId="0" fontId="14" fillId="0" borderId="26" xfId="0" applyFont="1" applyBorder="1" applyAlignment="1">
      <alignment horizontal="center"/>
    </xf>
    <xf numFmtId="49" fontId="26" fillId="3" borderId="26" xfId="0" applyNumberFormat="1" applyFont="1" applyFill="1" applyBorder="1"/>
    <xf numFmtId="0" fontId="14" fillId="4" borderId="22" xfId="0" applyFont="1" applyFill="1" applyBorder="1"/>
    <xf numFmtId="0" fontId="17" fillId="4" borderId="23" xfId="0" applyFont="1" applyFill="1" applyBorder="1"/>
    <xf numFmtId="0" fontId="17" fillId="4" borderId="24" xfId="0" applyFont="1" applyFill="1" applyBorder="1"/>
    <xf numFmtId="0" fontId="17" fillId="4" borderId="25" xfId="0" applyFont="1" applyFill="1" applyBorder="1"/>
    <xf numFmtId="0" fontId="14" fillId="4" borderId="26" xfId="0" applyFont="1" applyFill="1" applyBorder="1"/>
    <xf numFmtId="49" fontId="26" fillId="4" borderId="26" xfId="0" applyNumberFormat="1" applyFont="1" applyFill="1" applyBorder="1"/>
    <xf numFmtId="0" fontId="14" fillId="13" borderId="39" xfId="0" applyFont="1" applyFill="1" applyBorder="1"/>
    <xf numFmtId="0" fontId="17" fillId="13" borderId="47" xfId="0" applyFont="1" applyFill="1" applyBorder="1"/>
    <xf numFmtId="0" fontId="17" fillId="13" borderId="48" xfId="0" applyFont="1" applyFill="1" applyBorder="1"/>
    <xf numFmtId="165" fontId="17" fillId="13" borderId="27" xfId="0" applyNumberFormat="1" applyFont="1" applyFill="1" applyBorder="1"/>
    <xf numFmtId="0" fontId="17" fillId="13" borderId="27" xfId="0" applyFont="1" applyFill="1" applyBorder="1"/>
    <xf numFmtId="164" fontId="14" fillId="13" borderId="39" xfId="0" applyNumberFormat="1" applyFont="1" applyFill="1" applyBorder="1"/>
    <xf numFmtId="0" fontId="14" fillId="13" borderId="40" xfId="0" applyFont="1" applyFill="1" applyBorder="1"/>
    <xf numFmtId="0" fontId="14" fillId="13" borderId="40" xfId="0" applyFont="1" applyFill="1" applyBorder="1" applyAlignment="1">
      <alignment horizontal="center"/>
    </xf>
    <xf numFmtId="0" fontId="14" fillId="0" borderId="40" xfId="0" applyFont="1" applyBorder="1" applyAlignment="1">
      <alignment horizontal="center"/>
    </xf>
    <xf numFmtId="49" fontId="17" fillId="13" borderId="40" xfId="0" applyNumberFormat="1" applyFont="1" applyFill="1" applyBorder="1"/>
    <xf numFmtId="0" fontId="14" fillId="13" borderId="3" xfId="0" applyFont="1" applyFill="1" applyBorder="1"/>
    <xf numFmtId="0" fontId="17" fillId="13" borderId="9" xfId="0" applyFont="1" applyFill="1" applyBorder="1"/>
    <xf numFmtId="0" fontId="17" fillId="13" borderId="10" xfId="0" applyFont="1" applyFill="1" applyBorder="1"/>
    <xf numFmtId="0" fontId="17" fillId="13" borderId="0" xfId="0" applyFont="1" applyFill="1" applyAlignment="1">
      <alignment horizontal="right"/>
    </xf>
    <xf numFmtId="0" fontId="17" fillId="13" borderId="0" xfId="0" applyFont="1" applyFill="1"/>
    <xf numFmtId="0" fontId="14" fillId="13" borderId="11" xfId="0" applyFont="1" applyFill="1" applyBorder="1"/>
    <xf numFmtId="0" fontId="14" fillId="0" borderId="11" xfId="0" applyFont="1" applyBorder="1" applyAlignment="1">
      <alignment horizontal="center"/>
    </xf>
    <xf numFmtId="0" fontId="14" fillId="13" borderId="6" xfId="0" applyFont="1" applyFill="1" applyBorder="1" applyAlignment="1">
      <alignment horizontal="center"/>
    </xf>
    <xf numFmtId="49" fontId="17" fillId="13" borderId="11" xfId="0" applyNumberFormat="1" applyFont="1" applyFill="1" applyBorder="1"/>
    <xf numFmtId="0" fontId="14" fillId="13" borderId="15" xfId="0" applyFont="1" applyFill="1" applyBorder="1"/>
    <xf numFmtId="0" fontId="17" fillId="13" borderId="4" xfId="0" applyFont="1" applyFill="1" applyBorder="1"/>
    <xf numFmtId="0" fontId="17" fillId="13" borderId="5" xfId="0" applyFont="1" applyFill="1" applyBorder="1"/>
    <xf numFmtId="0" fontId="17" fillId="13" borderId="16" xfId="0" applyFont="1" applyFill="1" applyBorder="1"/>
    <xf numFmtId="0" fontId="14" fillId="13" borderId="6" xfId="0" applyFont="1" applyFill="1" applyBorder="1"/>
    <xf numFmtId="0" fontId="14" fillId="0" borderId="6" xfId="0" applyFont="1" applyBorder="1" applyAlignment="1">
      <alignment horizontal="center"/>
    </xf>
    <xf numFmtId="49" fontId="17" fillId="13" borderId="6" xfId="0" applyNumberFormat="1" applyFont="1" applyFill="1" applyBorder="1"/>
    <xf numFmtId="0" fontId="14" fillId="13" borderId="17" xfId="0" applyFont="1" applyFill="1" applyBorder="1"/>
    <xf numFmtId="0" fontId="17" fillId="13" borderId="18" xfId="0" applyFont="1" applyFill="1" applyBorder="1"/>
    <xf numFmtId="0" fontId="17" fillId="13" borderId="19" xfId="0" applyFont="1" applyFill="1" applyBorder="1"/>
    <xf numFmtId="0" fontId="17" fillId="13" borderId="20" xfId="0" applyFont="1" applyFill="1" applyBorder="1"/>
    <xf numFmtId="0" fontId="14" fillId="13" borderId="21" xfId="0" applyFont="1" applyFill="1" applyBorder="1"/>
    <xf numFmtId="0" fontId="14" fillId="13" borderId="21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49" fontId="17" fillId="13" borderId="21" xfId="0" applyNumberFormat="1" applyFont="1" applyFill="1" applyBorder="1"/>
    <xf numFmtId="0" fontId="14" fillId="7" borderId="22" xfId="0" applyFont="1" applyFill="1" applyBorder="1"/>
    <xf numFmtId="0" fontId="17" fillId="7" borderId="23" xfId="0" applyFont="1" applyFill="1" applyBorder="1"/>
    <xf numFmtId="0" fontId="17" fillId="7" borderId="24" xfId="0" applyFont="1" applyFill="1" applyBorder="1"/>
    <xf numFmtId="0" fontId="17" fillId="7" borderId="25" xfId="0" applyFont="1" applyFill="1" applyBorder="1"/>
    <xf numFmtId="0" fontId="14" fillId="7" borderId="26" xfId="0" applyFont="1" applyFill="1" applyBorder="1"/>
    <xf numFmtId="0" fontId="14" fillId="7" borderId="26" xfId="0" applyFont="1" applyFill="1" applyBorder="1" applyAlignment="1">
      <alignment horizontal="center"/>
    </xf>
    <xf numFmtId="0" fontId="14" fillId="12" borderId="26" xfId="0" applyFont="1" applyFill="1" applyBorder="1" applyAlignment="1">
      <alignment horizontal="center"/>
    </xf>
    <xf numFmtId="49" fontId="17" fillId="7" borderId="26" xfId="0" applyNumberFormat="1" applyFont="1" applyFill="1" applyBorder="1"/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14" fillId="5" borderId="15" xfId="0" applyFont="1" applyFill="1" applyBorder="1"/>
    <xf numFmtId="0" fontId="17" fillId="5" borderId="4" xfId="0" applyFont="1" applyFill="1" applyBorder="1"/>
    <xf numFmtId="0" fontId="17" fillId="5" borderId="5" xfId="0" applyFont="1" applyFill="1" applyBorder="1"/>
    <xf numFmtId="0" fontId="17" fillId="5" borderId="16" xfId="0" applyFont="1" applyFill="1" applyBorder="1"/>
    <xf numFmtId="0" fontId="14" fillId="5" borderId="39" xfId="0" applyFont="1" applyFill="1" applyBorder="1"/>
    <xf numFmtId="0" fontId="14" fillId="5" borderId="40" xfId="0" applyFont="1" applyFill="1" applyBorder="1"/>
    <xf numFmtId="0" fontId="14" fillId="5" borderId="44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49" fontId="17" fillId="5" borderId="6" xfId="0" applyNumberFormat="1" applyFont="1" applyFill="1" applyBorder="1"/>
    <xf numFmtId="0" fontId="14" fillId="5" borderId="12" xfId="0" applyFont="1" applyFill="1" applyBorder="1"/>
    <xf numFmtId="0" fontId="17" fillId="5" borderId="7" xfId="0" applyFont="1" applyFill="1" applyBorder="1"/>
    <xf numFmtId="0" fontId="17" fillId="5" borderId="8" xfId="0" applyFont="1" applyFill="1" applyBorder="1"/>
    <xf numFmtId="0" fontId="17" fillId="5" borderId="13" xfId="0" applyFont="1" applyFill="1" applyBorder="1"/>
    <xf numFmtId="0" fontId="14" fillId="5" borderId="14" xfId="0" applyFont="1" applyFill="1" applyBorder="1"/>
    <xf numFmtId="0" fontId="14" fillId="5" borderId="50" xfId="0" applyFont="1" applyFill="1" applyBorder="1" applyAlignment="1">
      <alignment horizontal="center"/>
    </xf>
    <xf numFmtId="49" fontId="17" fillId="5" borderId="14" xfId="0" applyNumberFormat="1" applyFont="1" applyFill="1" applyBorder="1"/>
    <xf numFmtId="0" fontId="17" fillId="5" borderId="12" xfId="0" applyFont="1" applyFill="1" applyBorder="1"/>
    <xf numFmtId="0" fontId="17" fillId="5" borderId="33" xfId="0" applyFont="1" applyFill="1" applyBorder="1"/>
    <xf numFmtId="164" fontId="14" fillId="5" borderId="36" xfId="0" applyNumberFormat="1" applyFont="1" applyFill="1" applyBorder="1"/>
    <xf numFmtId="0" fontId="14" fillId="5" borderId="37" xfId="0" applyFont="1" applyFill="1" applyBorder="1"/>
    <xf numFmtId="0" fontId="14" fillId="5" borderId="34" xfId="0" applyFont="1" applyFill="1" applyBorder="1" applyAlignment="1">
      <alignment horizontal="center"/>
    </xf>
    <xf numFmtId="0" fontId="14" fillId="5" borderId="36" xfId="0" applyFont="1" applyFill="1" applyBorder="1"/>
    <xf numFmtId="0" fontId="17" fillId="5" borderId="33" xfId="0" applyFont="1" applyFill="1" applyBorder="1" applyAlignment="1">
      <alignment horizontal="right"/>
    </xf>
    <xf numFmtId="49" fontId="17" fillId="5" borderId="33" xfId="0" applyNumberFormat="1" applyFont="1" applyFill="1" applyBorder="1" applyAlignment="1">
      <alignment horizontal="left"/>
    </xf>
    <xf numFmtId="0" fontId="14" fillId="6" borderId="17" xfId="0" applyFont="1" applyFill="1" applyBorder="1"/>
    <xf numFmtId="0" fontId="17" fillId="6" borderId="18" xfId="0" applyFont="1" applyFill="1" applyBorder="1"/>
    <xf numFmtId="0" fontId="17" fillId="6" borderId="19" xfId="0" applyFont="1" applyFill="1" applyBorder="1"/>
    <xf numFmtId="0" fontId="17" fillId="6" borderId="20" xfId="0" applyFont="1" applyFill="1" applyBorder="1"/>
    <xf numFmtId="0" fontId="14" fillId="6" borderId="21" xfId="0" applyFont="1" applyFill="1" applyBorder="1"/>
    <xf numFmtId="0" fontId="14" fillId="6" borderId="38" xfId="0" applyFont="1" applyFill="1" applyBorder="1" applyAlignment="1">
      <alignment horizontal="center"/>
    </xf>
    <xf numFmtId="49" fontId="17" fillId="6" borderId="21" xfId="0" applyNumberFormat="1" applyFont="1" applyFill="1" applyBorder="1"/>
    <xf numFmtId="0" fontId="14" fillId="6" borderId="22" xfId="0" applyFont="1" applyFill="1" applyBorder="1"/>
    <xf numFmtId="0" fontId="14" fillId="6" borderId="26" xfId="0" applyFont="1" applyFill="1" applyBorder="1"/>
    <xf numFmtId="0" fontId="14" fillId="6" borderId="35" xfId="0" applyFont="1" applyFill="1" applyBorder="1" applyAlignment="1">
      <alignment horizontal="center"/>
    </xf>
    <xf numFmtId="49" fontId="14" fillId="6" borderId="21" xfId="0" applyNumberFormat="1" applyFont="1" applyFill="1" applyBorder="1"/>
    <xf numFmtId="0" fontId="14" fillId="14" borderId="33" xfId="0" applyFont="1" applyFill="1" applyBorder="1"/>
    <xf numFmtId="0" fontId="14" fillId="0" borderId="33" xfId="0" applyFont="1" applyBorder="1"/>
    <xf numFmtId="0" fontId="17" fillId="0" borderId="33" xfId="0" applyFont="1" applyBorder="1"/>
    <xf numFmtId="0" fontId="17" fillId="0" borderId="4" xfId="0" applyFont="1" applyBorder="1"/>
    <xf numFmtId="164" fontId="14" fillId="0" borderId="41" xfId="0" applyNumberFormat="1" applyFont="1" applyBorder="1"/>
    <xf numFmtId="0" fontId="14" fillId="0" borderId="47" xfId="0" applyFont="1" applyBorder="1"/>
    <xf numFmtId="0" fontId="14" fillId="0" borderId="44" xfId="0" applyFont="1" applyBorder="1" applyAlignment="1">
      <alignment horizontal="center"/>
    </xf>
    <xf numFmtId="0" fontId="17" fillId="0" borderId="5" xfId="0" applyFont="1" applyBorder="1"/>
    <xf numFmtId="0" fontId="14" fillId="0" borderId="45" xfId="0" applyFont="1" applyBorder="1"/>
    <xf numFmtId="0" fontId="17" fillId="0" borderId="46" xfId="0" applyFont="1" applyBorder="1"/>
    <xf numFmtId="0" fontId="17" fillId="0" borderId="29" xfId="0" applyFont="1" applyBorder="1"/>
    <xf numFmtId="164" fontId="14" fillId="0" borderId="45" xfId="0" applyNumberFormat="1" applyFont="1" applyBorder="1"/>
    <xf numFmtId="0" fontId="14" fillId="0" borderId="29" xfId="0" applyFont="1" applyBorder="1"/>
    <xf numFmtId="0" fontId="14" fillId="0" borderId="34" xfId="0" applyFont="1" applyBorder="1" applyAlignment="1">
      <alignment horizontal="center"/>
    </xf>
    <xf numFmtId="0" fontId="17" fillId="0" borderId="32" xfId="0" applyFont="1" applyBorder="1"/>
    <xf numFmtId="0" fontId="14" fillId="10" borderId="45" xfId="0" applyFont="1" applyFill="1" applyBorder="1"/>
    <xf numFmtId="0" fontId="14" fillId="0" borderId="36" xfId="0" applyFont="1" applyBorder="1"/>
    <xf numFmtId="0" fontId="14" fillId="0" borderId="4" xfId="0" applyFont="1" applyBorder="1"/>
    <xf numFmtId="0" fontId="17" fillId="0" borderId="6" xfId="0" applyFont="1" applyBorder="1"/>
    <xf numFmtId="0" fontId="14" fillId="0" borderId="28" xfId="0" applyFont="1" applyBorder="1"/>
    <xf numFmtId="0" fontId="17" fillId="0" borderId="30" xfId="0" applyFont="1" applyBorder="1"/>
    <xf numFmtId="0" fontId="17" fillId="0" borderId="31" xfId="0" applyFont="1" applyBorder="1"/>
    <xf numFmtId="0" fontId="14" fillId="0" borderId="31" xfId="0" applyFont="1" applyBorder="1"/>
    <xf numFmtId="0" fontId="16" fillId="0" borderId="32" xfId="0" applyFont="1" applyBorder="1"/>
    <xf numFmtId="0" fontId="14" fillId="0" borderId="17" xfId="0" applyFont="1" applyBorder="1"/>
    <xf numFmtId="0" fontId="17" fillId="0" borderId="18" xfId="0" applyFont="1" applyBorder="1"/>
    <xf numFmtId="0" fontId="17" fillId="0" borderId="19" xfId="0" applyFont="1" applyBorder="1"/>
    <xf numFmtId="0" fontId="17" fillId="0" borderId="20" xfId="0" applyFont="1" applyBorder="1"/>
    <xf numFmtId="0" fontId="14" fillId="0" borderId="20" xfId="0" applyFont="1" applyBorder="1"/>
    <xf numFmtId="0" fontId="14" fillId="0" borderId="52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7" fillId="0" borderId="21" xfId="0" applyFont="1" applyBorder="1"/>
    <xf numFmtId="0" fontId="17" fillId="0" borderId="25" xfId="0" applyFont="1" applyBorder="1" applyAlignment="1">
      <alignment horizontal="center"/>
    </xf>
    <xf numFmtId="0" fontId="14" fillId="2" borderId="42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4" fillId="11" borderId="33" xfId="0" applyFont="1" applyFill="1" applyBorder="1" applyAlignment="1">
      <alignment horizontal="left"/>
    </xf>
    <xf numFmtId="0" fontId="14" fillId="11" borderId="49" xfId="0" applyFont="1" applyFill="1" applyBorder="1" applyAlignment="1">
      <alignment horizontal="left"/>
    </xf>
    <xf numFmtId="0" fontId="14" fillId="0" borderId="12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4" fillId="11" borderId="39" xfId="0" applyFont="1" applyFill="1" applyBorder="1" applyAlignment="1">
      <alignment horizontal="left"/>
    </xf>
    <xf numFmtId="0" fontId="14" fillId="11" borderId="27" xfId="0" applyFont="1" applyFill="1" applyBorder="1" applyAlignment="1">
      <alignment horizontal="left"/>
    </xf>
    <xf numFmtId="0" fontId="14" fillId="11" borderId="2" xfId="0" applyFont="1" applyFill="1" applyBorder="1" applyAlignment="1">
      <alignment horizontal="left"/>
    </xf>
    <xf numFmtId="0" fontId="14" fillId="11" borderId="40" xfId="0" applyFont="1" applyFill="1" applyBorder="1" applyAlignment="1">
      <alignment horizontal="left"/>
    </xf>
    <xf numFmtId="0" fontId="28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6A8AE"/>
      <color rgb="FFF4B5AA"/>
      <color rgb="FFFFFF66"/>
      <color rgb="FFFF00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48"/>
  <sheetViews>
    <sheetView tabSelected="1" zoomScale="70" zoomScaleNormal="70" zoomScalePageLayoutView="60" workbookViewId="0">
      <selection activeCell="A53" sqref="A53"/>
    </sheetView>
  </sheetViews>
  <sheetFormatPr defaultColWidth="11" defaultRowHeight="24.75"/>
  <cols>
    <col min="1" max="1" width="189.75" style="2" customWidth="1"/>
    <col min="2" max="2" width="12.75" style="2" customWidth="1"/>
    <col min="3" max="3" width="16.875" style="2" customWidth="1"/>
    <col min="4" max="4" width="17.25" style="2" customWidth="1"/>
    <col min="5" max="5" width="11.875" style="2" customWidth="1"/>
    <col min="6" max="6" width="0.25" style="2" hidden="1" customWidth="1"/>
    <col min="7" max="7" width="0.125" style="2" hidden="1" customWidth="1"/>
    <col min="8" max="8" width="15.625" style="2" customWidth="1"/>
    <col min="9" max="9" width="15" style="2" customWidth="1"/>
    <col min="10" max="10" width="16.375" style="2" customWidth="1"/>
    <col min="11" max="11" width="10.375" style="2" customWidth="1"/>
    <col min="12" max="12" width="229.125" style="11" customWidth="1"/>
    <col min="13" max="16384" width="11" style="2"/>
  </cols>
  <sheetData>
    <row r="1" spans="1:12" ht="78" customHeight="1">
      <c r="A1" s="16">
        <v>70</v>
      </c>
      <c r="B1" s="16" t="s">
        <v>0</v>
      </c>
      <c r="C1" s="7"/>
      <c r="D1" s="7"/>
      <c r="E1" s="7"/>
      <c r="F1" s="1"/>
      <c r="G1" s="1"/>
      <c r="H1" s="1"/>
      <c r="I1" s="1"/>
      <c r="J1" s="1"/>
      <c r="K1" s="1"/>
      <c r="L1" s="17" t="s">
        <v>1</v>
      </c>
    </row>
    <row r="2" spans="1:12" ht="39.7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0"/>
    </row>
    <row r="3" spans="1:12" ht="25.5" hidden="1" thickBot="1">
      <c r="A3"/>
      <c r="B3"/>
      <c r="C3"/>
      <c r="D3"/>
      <c r="E3"/>
      <c r="F3"/>
      <c r="G3"/>
    </row>
    <row r="4" spans="1:12" ht="25.5" hidden="1" thickBot="1">
      <c r="A4"/>
      <c r="B4"/>
      <c r="C4"/>
      <c r="D4"/>
      <c r="E4"/>
      <c r="F4"/>
      <c r="G4"/>
      <c r="H4"/>
      <c r="I4"/>
      <c r="J4"/>
      <c r="K4"/>
      <c r="L4" s="12"/>
    </row>
    <row r="5" spans="1:12" ht="29.25">
      <c r="A5" s="18" t="s">
        <v>2</v>
      </c>
      <c r="B5" s="185"/>
      <c r="C5" s="185"/>
      <c r="D5" s="19"/>
      <c r="E5" s="20"/>
      <c r="F5" s="20"/>
      <c r="G5" s="20"/>
      <c r="H5" s="20"/>
      <c r="I5" s="20"/>
      <c r="J5" s="20"/>
      <c r="K5" s="20"/>
      <c r="L5" s="21"/>
    </row>
    <row r="6" spans="1:12" ht="29.25">
      <c r="A6" s="22"/>
      <c r="B6" s="23"/>
      <c r="C6" s="23"/>
      <c r="D6" s="23"/>
      <c r="E6" s="24"/>
      <c r="F6" s="24"/>
      <c r="G6" s="24"/>
      <c r="H6" s="24"/>
      <c r="I6" s="24"/>
      <c r="J6" s="24"/>
      <c r="K6" s="24"/>
      <c r="L6" s="25"/>
    </row>
    <row r="7" spans="1:12" ht="29.25">
      <c r="A7" s="26" t="s">
        <v>3</v>
      </c>
      <c r="B7" s="186" t="s">
        <v>4</v>
      </c>
      <c r="C7" s="186"/>
      <c r="D7" s="186" t="s">
        <v>5</v>
      </c>
      <c r="E7" s="186"/>
      <c r="F7" s="186" t="s">
        <v>6</v>
      </c>
      <c r="G7" s="186"/>
      <c r="H7" s="186" t="s">
        <v>7</v>
      </c>
      <c r="I7" s="186"/>
      <c r="J7" s="27" t="s">
        <v>8</v>
      </c>
      <c r="K7" s="27" t="s">
        <v>9</v>
      </c>
      <c r="L7" s="28" t="s">
        <v>10</v>
      </c>
    </row>
    <row r="8" spans="1:12" ht="29.25">
      <c r="A8" s="29" t="s">
        <v>11</v>
      </c>
      <c r="B8" s="30">
        <v>0.1</v>
      </c>
      <c r="C8" s="31" t="s">
        <v>12</v>
      </c>
      <c r="D8" s="32">
        <f>PRODUCT(B8,A1)</f>
        <v>7</v>
      </c>
      <c r="E8" s="33" t="s">
        <v>13</v>
      </c>
      <c r="F8" s="34">
        <v>0.1</v>
      </c>
      <c r="G8" s="34" t="s">
        <v>14</v>
      </c>
      <c r="H8" s="35">
        <f>IF(PRODUCT(A1,F8)&gt;6,6,F8*A1)</f>
        <v>6</v>
      </c>
      <c r="I8" s="36" t="s">
        <v>15</v>
      </c>
      <c r="J8" s="37" t="s">
        <v>16</v>
      </c>
      <c r="K8" s="38"/>
      <c r="L8" s="39" t="s">
        <v>17</v>
      </c>
    </row>
    <row r="9" spans="1:12" ht="29.25">
      <c r="A9" s="40" t="s">
        <v>18</v>
      </c>
      <c r="B9" s="30">
        <v>10</v>
      </c>
      <c r="C9" s="41" t="s">
        <v>19</v>
      </c>
      <c r="D9" s="42">
        <f>B9*A1</f>
        <v>700</v>
      </c>
      <c r="E9" s="43" t="s">
        <v>20</v>
      </c>
      <c r="F9" s="32">
        <v>0.1</v>
      </c>
      <c r="G9" s="44" t="s">
        <v>14</v>
      </c>
      <c r="H9" s="45">
        <f>PRODUCT(F9*A1)</f>
        <v>7</v>
      </c>
      <c r="I9" s="46" t="s">
        <v>15</v>
      </c>
      <c r="J9" s="47" t="s">
        <v>16</v>
      </c>
      <c r="K9" s="48"/>
      <c r="L9" s="49" t="s">
        <v>21</v>
      </c>
    </row>
    <row r="10" spans="1:12" ht="29.25">
      <c r="A10" s="50" t="s">
        <v>22</v>
      </c>
      <c r="B10" s="30">
        <v>5</v>
      </c>
      <c r="C10" s="41" t="s">
        <v>12</v>
      </c>
      <c r="D10" s="30">
        <f>B10*A1</f>
        <v>350</v>
      </c>
      <c r="E10" s="41" t="s">
        <v>13</v>
      </c>
      <c r="F10" s="31">
        <v>0.1</v>
      </c>
      <c r="G10" s="31" t="s">
        <v>14</v>
      </c>
      <c r="H10" s="50">
        <f>PRODUCT(A1,F10)</f>
        <v>7</v>
      </c>
      <c r="I10" s="36" t="s">
        <v>15</v>
      </c>
      <c r="J10" s="51" t="s">
        <v>16</v>
      </c>
      <c r="K10" s="52"/>
      <c r="L10" s="53" t="s">
        <v>23</v>
      </c>
    </row>
    <row r="11" spans="1:12" ht="29.25">
      <c r="A11" s="54" t="s">
        <v>24</v>
      </c>
      <c r="B11" s="32">
        <v>20</v>
      </c>
      <c r="C11" s="33" t="s">
        <v>19</v>
      </c>
      <c r="D11" s="32">
        <f>IF(PRODUCT(A1,B11)&gt;1000,1000,A1*B11)</f>
        <v>1000</v>
      </c>
      <c r="E11" s="33" t="s">
        <v>20</v>
      </c>
      <c r="F11" s="55">
        <v>0.04</v>
      </c>
      <c r="G11" s="56" t="s">
        <v>14</v>
      </c>
      <c r="H11" s="45">
        <f>IF(PRODUCT(F11*A1)&gt;2,2,F11*A1)</f>
        <v>2</v>
      </c>
      <c r="I11" s="46" t="s">
        <v>15</v>
      </c>
      <c r="J11" s="47" t="s">
        <v>16</v>
      </c>
      <c r="K11" s="48"/>
      <c r="L11" s="57" t="s">
        <v>25</v>
      </c>
    </row>
    <row r="12" spans="1:12" ht="29.25">
      <c r="A12" s="54" t="s">
        <v>26</v>
      </c>
      <c r="B12" s="58">
        <v>60</v>
      </c>
      <c r="C12" s="33" t="s">
        <v>12</v>
      </c>
      <c r="D12" s="32">
        <f>IF(PRODUCT(B12,A1)&gt;3000,3000,A1*B12)</f>
        <v>3000</v>
      </c>
      <c r="E12" s="59" t="s">
        <v>13</v>
      </c>
      <c r="F12" s="56">
        <v>0.6</v>
      </c>
      <c r="G12" s="56" t="s">
        <v>14</v>
      </c>
      <c r="H12" s="45">
        <f>IF(PRODUCT(A1,F12)&gt;22,22,A1*F12)</f>
        <v>22</v>
      </c>
      <c r="I12" s="46" t="s">
        <v>15</v>
      </c>
      <c r="J12" s="47" t="s">
        <v>16</v>
      </c>
      <c r="K12" s="48"/>
      <c r="L12" s="60" t="s">
        <v>27</v>
      </c>
    </row>
    <row r="13" spans="1:12" ht="29.25">
      <c r="A13" s="61" t="s">
        <v>28</v>
      </c>
      <c r="B13" s="62">
        <v>2</v>
      </c>
      <c r="C13" s="63" t="s">
        <v>29</v>
      </c>
      <c r="D13" s="62"/>
      <c r="E13" s="63"/>
      <c r="F13" s="64"/>
      <c r="G13" s="64"/>
      <c r="H13" s="61">
        <f>PRODUCT(A1,B13)</f>
        <v>140</v>
      </c>
      <c r="I13" s="65" t="s">
        <v>30</v>
      </c>
      <c r="J13" s="66"/>
      <c r="K13" s="66"/>
      <c r="L13" s="67" t="s">
        <v>31</v>
      </c>
    </row>
    <row r="14" spans="1:12" ht="29.25">
      <c r="A14" s="68" t="s">
        <v>32</v>
      </c>
      <c r="B14" s="69">
        <v>0.5</v>
      </c>
      <c r="C14" s="70" t="s">
        <v>29</v>
      </c>
      <c r="D14" s="69"/>
      <c r="E14" s="70"/>
      <c r="F14" s="71"/>
      <c r="G14" s="71"/>
      <c r="H14" s="68">
        <f>PRODUCT(A1,B14)</f>
        <v>35</v>
      </c>
      <c r="I14" s="72" t="s">
        <v>30</v>
      </c>
      <c r="J14" s="66"/>
      <c r="K14" s="66"/>
      <c r="L14" s="73" t="s">
        <v>33</v>
      </c>
    </row>
    <row r="15" spans="1:12" ht="15.75" customHeight="1">
      <c r="A15" s="195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96"/>
    </row>
    <row r="16" spans="1:12" ht="29.25">
      <c r="A16" s="74" t="s">
        <v>34</v>
      </c>
      <c r="B16" s="75">
        <v>0.05</v>
      </c>
      <c r="C16" s="76" t="s">
        <v>12</v>
      </c>
      <c r="D16" s="75">
        <f>IF(PRODUCT(B16*A1)&gt;2,2,A1*B16)</f>
        <v>2</v>
      </c>
      <c r="E16" s="76" t="s">
        <v>13</v>
      </c>
      <c r="F16" s="77">
        <v>0.05</v>
      </c>
      <c r="G16" s="78" t="s">
        <v>14</v>
      </c>
      <c r="H16" s="79">
        <f>IF(PRODUCT(F16,A1)&gt;2,2,F16*A1)</f>
        <v>2</v>
      </c>
      <c r="I16" s="80" t="s">
        <v>15</v>
      </c>
      <c r="J16" s="81" t="s">
        <v>16</v>
      </c>
      <c r="K16" s="82"/>
      <c r="L16" s="83" t="s">
        <v>35</v>
      </c>
    </row>
    <row r="17" spans="1:12" ht="29.25">
      <c r="A17" s="84" t="s">
        <v>36</v>
      </c>
      <c r="B17" s="85">
        <v>2</v>
      </c>
      <c r="C17" s="86" t="s">
        <v>37</v>
      </c>
      <c r="D17" s="85">
        <f>B17*A1</f>
        <v>140</v>
      </c>
      <c r="E17" s="86" t="s">
        <v>38</v>
      </c>
      <c r="F17" s="87">
        <v>2</v>
      </c>
      <c r="G17" s="88" t="s">
        <v>14</v>
      </c>
      <c r="H17" s="84">
        <f>PRODUCT(F17*A1)</f>
        <v>140</v>
      </c>
      <c r="I17" s="89" t="s">
        <v>15</v>
      </c>
      <c r="J17" s="90"/>
      <c r="K17" s="91" t="s">
        <v>16</v>
      </c>
      <c r="L17" s="92" t="s">
        <v>39</v>
      </c>
    </row>
    <row r="18" spans="1:12" ht="29.25">
      <c r="A18" s="93" t="s">
        <v>40</v>
      </c>
      <c r="B18" s="94">
        <v>200</v>
      </c>
      <c r="C18" s="95" t="s">
        <v>12</v>
      </c>
      <c r="D18" s="94">
        <f>B18*A1</f>
        <v>14000</v>
      </c>
      <c r="E18" s="95" t="s">
        <v>13</v>
      </c>
      <c r="F18" s="96">
        <v>2</v>
      </c>
      <c r="G18" s="96" t="s">
        <v>14</v>
      </c>
      <c r="H18" s="93">
        <f>PRODUCT(A1,F18)</f>
        <v>140</v>
      </c>
      <c r="I18" s="97" t="s">
        <v>15</v>
      </c>
      <c r="J18" s="91" t="s">
        <v>16</v>
      </c>
      <c r="K18" s="98"/>
      <c r="L18" s="99" t="s">
        <v>41</v>
      </c>
    </row>
    <row r="19" spans="1:12" ht="29.25">
      <c r="A19" s="100" t="s">
        <v>42</v>
      </c>
      <c r="B19" s="101">
        <v>10</v>
      </c>
      <c r="C19" s="102" t="s">
        <v>14</v>
      </c>
      <c r="D19" s="101">
        <f>B19*A1</f>
        <v>700</v>
      </c>
      <c r="E19" s="102" t="s">
        <v>15</v>
      </c>
      <c r="F19" s="103">
        <v>10</v>
      </c>
      <c r="G19" s="103" t="s">
        <v>14</v>
      </c>
      <c r="H19" s="100">
        <f>PRODUCT(A1,F19)</f>
        <v>700</v>
      </c>
      <c r="I19" s="104" t="s">
        <v>15</v>
      </c>
      <c r="J19" s="105" t="s">
        <v>16</v>
      </c>
      <c r="K19" s="106"/>
      <c r="L19" s="107" t="s">
        <v>43</v>
      </c>
    </row>
    <row r="20" spans="1:12" ht="29.25">
      <c r="A20" s="108" t="s">
        <v>44</v>
      </c>
      <c r="B20" s="109">
        <v>20</v>
      </c>
      <c r="C20" s="110" t="s">
        <v>12</v>
      </c>
      <c r="D20" s="109">
        <f>B20*A1</f>
        <v>1400</v>
      </c>
      <c r="E20" s="110" t="s">
        <v>13</v>
      </c>
      <c r="F20" s="111">
        <v>0.2</v>
      </c>
      <c r="G20" s="111" t="s">
        <v>45</v>
      </c>
      <c r="H20" s="108">
        <f>PRODUCT(A1,F20)</f>
        <v>14</v>
      </c>
      <c r="I20" s="112" t="s">
        <v>15</v>
      </c>
      <c r="J20" s="113" t="s">
        <v>16</v>
      </c>
      <c r="K20" s="114"/>
      <c r="L20" s="115" t="s">
        <v>46</v>
      </c>
    </row>
    <row r="21" spans="1:12" ht="16.5" customHeight="1">
      <c r="A21" s="197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98"/>
    </row>
    <row r="22" spans="1:12" ht="30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7"/>
    </row>
    <row r="23" spans="1:12" ht="29.25">
      <c r="A23" s="199" t="s">
        <v>47</v>
      </c>
      <c r="B23" s="200"/>
      <c r="C23" s="200"/>
      <c r="D23" s="200"/>
      <c r="E23" s="200"/>
      <c r="F23" s="200"/>
      <c r="G23" s="200"/>
      <c r="H23" s="201"/>
      <c r="I23" s="201"/>
      <c r="J23" s="201"/>
      <c r="K23" s="200"/>
      <c r="L23" s="202"/>
    </row>
    <row r="24" spans="1:12" ht="29.25">
      <c r="A24" s="118" t="s">
        <v>48</v>
      </c>
      <c r="B24" s="119">
        <v>1</v>
      </c>
      <c r="C24" s="120" t="s">
        <v>19</v>
      </c>
      <c r="D24" s="119">
        <f>IF(PRODUCT(B24*A1)&gt;50,50,B24*A1)</f>
        <v>50</v>
      </c>
      <c r="E24" s="120" t="s">
        <v>20</v>
      </c>
      <c r="F24" s="121">
        <v>0.02</v>
      </c>
      <c r="G24" s="121" t="s">
        <v>14</v>
      </c>
      <c r="H24" s="122">
        <f>IF(PRODUCT(F24,A1)&gt;1,1,A1*F24)</f>
        <v>1</v>
      </c>
      <c r="I24" s="123" t="s">
        <v>15</v>
      </c>
      <c r="J24" s="124" t="s">
        <v>16</v>
      </c>
      <c r="K24" s="125"/>
      <c r="L24" s="126" t="s">
        <v>49</v>
      </c>
    </row>
    <row r="25" spans="1:12" ht="29.25">
      <c r="A25" s="127" t="s">
        <v>50</v>
      </c>
      <c r="B25" s="128">
        <v>0.25</v>
      </c>
      <c r="C25" s="129" t="s">
        <v>12</v>
      </c>
      <c r="D25" s="128">
        <f>IF(PRODUCT(B25*A1)&gt;50,50,B25*A1)</f>
        <v>17.5</v>
      </c>
      <c r="E25" s="129" t="s">
        <v>13</v>
      </c>
      <c r="F25" s="130">
        <v>0.1</v>
      </c>
      <c r="G25" s="130" t="s">
        <v>14</v>
      </c>
      <c r="H25" s="118">
        <f>PRODUCT(F25*A1)</f>
        <v>7</v>
      </c>
      <c r="I25" s="131" t="s">
        <v>15</v>
      </c>
      <c r="J25" s="132" t="s">
        <v>16</v>
      </c>
      <c r="K25" s="125"/>
      <c r="L25" s="133" t="s">
        <v>51</v>
      </c>
    </row>
    <row r="26" spans="1:12" ht="29.25">
      <c r="A26" s="134" t="s">
        <v>52</v>
      </c>
      <c r="B26" s="135">
        <v>0.1</v>
      </c>
      <c r="C26" s="135" t="s">
        <v>12</v>
      </c>
      <c r="D26" s="135">
        <f>IF(PRODUCT(B26*A1)&gt;2.5,2.5,B26*A1)</f>
        <v>2.5</v>
      </c>
      <c r="E26" s="135" t="s">
        <v>13</v>
      </c>
      <c r="F26" s="135">
        <v>0.1</v>
      </c>
      <c r="G26" s="119" t="s">
        <v>14</v>
      </c>
      <c r="H26" s="136">
        <f>IF(PRODUCT(F26*A1)&gt;2.5,2.5,F26*A1)</f>
        <v>2.5</v>
      </c>
      <c r="I26" s="137" t="s">
        <v>15</v>
      </c>
      <c r="J26" s="138" t="s">
        <v>16</v>
      </c>
      <c r="K26" s="125"/>
      <c r="L26" s="126" t="s">
        <v>53</v>
      </c>
    </row>
    <row r="27" spans="1:12" ht="29.25">
      <c r="A27" s="139" t="s">
        <v>54</v>
      </c>
      <c r="B27" s="140">
        <v>0.05</v>
      </c>
      <c r="C27" s="135" t="s">
        <v>12</v>
      </c>
      <c r="D27" s="135">
        <f>IF(PRODUCT(B27*A1)&gt;1.5,1.5,B27*A1)</f>
        <v>1.5</v>
      </c>
      <c r="E27" s="141" t="s">
        <v>13</v>
      </c>
      <c r="F27" s="135">
        <v>0.05</v>
      </c>
      <c r="G27" s="119" t="s">
        <v>14</v>
      </c>
      <c r="H27" s="139">
        <f>IF(PRODUCT(A1,F27)&gt;1.5,1.5,A1*F27)</f>
        <v>1.5</v>
      </c>
      <c r="I27" s="137" t="s">
        <v>15</v>
      </c>
      <c r="J27" s="138" t="s">
        <v>16</v>
      </c>
      <c r="K27" s="125"/>
      <c r="L27" s="126" t="s">
        <v>55</v>
      </c>
    </row>
    <row r="28" spans="1:12" ht="29.25">
      <c r="A28" s="142" t="s">
        <v>56</v>
      </c>
      <c r="B28" s="143">
        <v>10</v>
      </c>
      <c r="C28" s="144" t="s">
        <v>19</v>
      </c>
      <c r="D28" s="143">
        <f>B28*A1</f>
        <v>700</v>
      </c>
      <c r="E28" s="144" t="s">
        <v>20</v>
      </c>
      <c r="F28" s="145">
        <v>0.1</v>
      </c>
      <c r="G28" s="145" t="s">
        <v>14</v>
      </c>
      <c r="H28" s="142">
        <f>PRODUCT(F28*A1)</f>
        <v>7</v>
      </c>
      <c r="I28" s="146" t="s">
        <v>15</v>
      </c>
      <c r="J28" s="147" t="s">
        <v>16</v>
      </c>
      <c r="K28" s="125"/>
      <c r="L28" s="148" t="s">
        <v>57</v>
      </c>
    </row>
    <row r="29" spans="1:12" ht="29.25">
      <c r="A29" s="142" t="s">
        <v>58</v>
      </c>
      <c r="B29" s="143">
        <v>10</v>
      </c>
      <c r="C29" s="144" t="s">
        <v>19</v>
      </c>
      <c r="D29" s="143">
        <f>B29*A1</f>
        <v>700</v>
      </c>
      <c r="E29" s="144" t="s">
        <v>20</v>
      </c>
      <c r="F29" s="145">
        <v>0.25</v>
      </c>
      <c r="G29" s="145" t="s">
        <v>14</v>
      </c>
      <c r="H29" s="149">
        <f>PRODUCT(F29,A1)</f>
        <v>17.5</v>
      </c>
      <c r="I29" s="150" t="s">
        <v>15</v>
      </c>
      <c r="J29" s="151" t="s">
        <v>16</v>
      </c>
      <c r="K29" s="125"/>
      <c r="L29" s="152" t="s">
        <v>59</v>
      </c>
    </row>
    <row r="30" spans="1:12" ht="30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</row>
    <row r="31" spans="1:12" ht="29.25">
      <c r="A31" s="193" t="s">
        <v>60</v>
      </c>
      <c r="B31" s="193"/>
      <c r="C31" s="193"/>
      <c r="D31" s="193"/>
      <c r="E31" s="193"/>
      <c r="F31" s="193"/>
      <c r="G31" s="193"/>
      <c r="H31" s="194"/>
      <c r="I31" s="194"/>
      <c r="J31" s="194"/>
      <c r="K31" s="194"/>
      <c r="L31" s="193"/>
    </row>
    <row r="32" spans="1:12" ht="29.25">
      <c r="A32" s="153" t="s">
        <v>61</v>
      </c>
      <c r="B32" s="187"/>
      <c r="C32" s="188"/>
      <c r="D32" s="188"/>
      <c r="E32" s="188"/>
      <c r="F32" s="188"/>
      <c r="G32" s="188"/>
      <c r="H32" s="188"/>
      <c r="I32" s="188"/>
      <c r="J32" s="188"/>
      <c r="K32" s="188"/>
      <c r="L32" s="189"/>
    </row>
    <row r="33" spans="1:12" s="3" customFormat="1" ht="29.25">
      <c r="A33" s="154" t="s">
        <v>62</v>
      </c>
      <c r="B33" s="155">
        <v>0.1</v>
      </c>
      <c r="C33" s="155" t="s">
        <v>12</v>
      </c>
      <c r="D33" s="155">
        <f>B33*A1</f>
        <v>7</v>
      </c>
      <c r="E33" s="155" t="s">
        <v>13</v>
      </c>
      <c r="F33" s="155">
        <v>0.1</v>
      </c>
      <c r="G33" s="156" t="s">
        <v>14</v>
      </c>
      <c r="H33" s="157">
        <f>IF(PRODUCT(F33,A1)&gt;10,10,F33*A1)</f>
        <v>7</v>
      </c>
      <c r="I33" s="158" t="s">
        <v>15</v>
      </c>
      <c r="J33" s="159" t="s">
        <v>16</v>
      </c>
      <c r="K33" s="82"/>
      <c r="L33" s="160" t="s">
        <v>63</v>
      </c>
    </row>
    <row r="34" spans="1:12" s="3" customFormat="1" ht="29.25">
      <c r="A34" s="161" t="s">
        <v>64</v>
      </c>
      <c r="B34" s="162">
        <v>0.05</v>
      </c>
      <c r="C34" s="162" t="s">
        <v>12</v>
      </c>
      <c r="D34" s="162">
        <v>1</v>
      </c>
      <c r="E34" s="162" t="s">
        <v>13</v>
      </c>
      <c r="F34" s="162">
        <v>0.1</v>
      </c>
      <c r="G34" s="163" t="s">
        <v>14</v>
      </c>
      <c r="H34" s="164">
        <f>IF(PRODUCT(F34,A1)&gt;2,2,F34*A1)</f>
        <v>2</v>
      </c>
      <c r="I34" s="165" t="s">
        <v>15</v>
      </c>
      <c r="J34" s="166" t="s">
        <v>16</v>
      </c>
      <c r="K34" s="98"/>
      <c r="L34" s="167" t="s">
        <v>65</v>
      </c>
    </row>
    <row r="35" spans="1:12" s="3" customFormat="1" ht="29.25">
      <c r="A35" s="168" t="s">
        <v>66</v>
      </c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2"/>
    </row>
    <row r="36" spans="1:12" s="3" customFormat="1" ht="29.25">
      <c r="A36" s="169" t="s">
        <v>67</v>
      </c>
      <c r="B36" s="155">
        <v>40</v>
      </c>
      <c r="C36" s="155" t="s">
        <v>12</v>
      </c>
      <c r="D36" s="155">
        <f>B36*A1</f>
        <v>2800</v>
      </c>
      <c r="E36" s="155" t="s">
        <v>13</v>
      </c>
      <c r="F36" s="155">
        <v>0.4</v>
      </c>
      <c r="G36" s="156" t="s">
        <v>14</v>
      </c>
      <c r="H36" s="169">
        <f>F36*A1</f>
        <v>28</v>
      </c>
      <c r="I36" s="170" t="s">
        <v>15</v>
      </c>
      <c r="J36" s="166"/>
      <c r="K36" s="98" t="s">
        <v>16</v>
      </c>
      <c r="L36" s="171" t="s">
        <v>68</v>
      </c>
    </row>
    <row r="37" spans="1:12" s="3" customFormat="1" ht="29.25">
      <c r="A37" s="172" t="s">
        <v>69</v>
      </c>
      <c r="B37" s="163">
        <v>20</v>
      </c>
      <c r="C37" s="173" t="s">
        <v>12</v>
      </c>
      <c r="D37" s="163">
        <f>B37*A1</f>
        <v>1400</v>
      </c>
      <c r="E37" s="173" t="s">
        <v>13</v>
      </c>
      <c r="F37" s="174">
        <v>1</v>
      </c>
      <c r="G37" s="174" t="s">
        <v>14</v>
      </c>
      <c r="H37" s="172">
        <f>IF(PRODUCT(F37,A1)&gt;30,30,F37*A1)</f>
        <v>30</v>
      </c>
      <c r="I37" s="175" t="s">
        <v>15</v>
      </c>
      <c r="J37" s="166" t="s">
        <v>16</v>
      </c>
      <c r="K37" s="98"/>
      <c r="L37" s="176" t="s">
        <v>70</v>
      </c>
    </row>
    <row r="38" spans="1:12" s="3" customFormat="1" ht="29.25">
      <c r="A38" s="177" t="s">
        <v>71</v>
      </c>
      <c r="B38" s="178">
        <v>20</v>
      </c>
      <c r="C38" s="179" t="s">
        <v>12</v>
      </c>
      <c r="D38" s="178">
        <f>B38*A1</f>
        <v>1400</v>
      </c>
      <c r="E38" s="179" t="s">
        <v>13</v>
      </c>
      <c r="F38" s="180">
        <v>0.2</v>
      </c>
      <c r="G38" s="180" t="s">
        <v>14</v>
      </c>
      <c r="H38" s="177">
        <f>IF(PRODUCT(F38*A1)&gt;30,30,F38*A1)</f>
        <v>14</v>
      </c>
      <c r="I38" s="181" t="s">
        <v>15</v>
      </c>
      <c r="J38" s="182"/>
      <c r="K38" s="183" t="s">
        <v>16</v>
      </c>
      <c r="L38" s="184" t="s">
        <v>72</v>
      </c>
    </row>
    <row r="39" spans="1:12" ht="12.75" customHeight="1">
      <c r="A39" s="8"/>
      <c r="B39" s="8"/>
      <c r="C39" s="8"/>
      <c r="D39" s="8"/>
      <c r="E39" s="8"/>
      <c r="F39" s="8"/>
      <c r="G39" s="8"/>
      <c r="H39" s="9"/>
      <c r="I39" s="8"/>
      <c r="J39" s="8"/>
      <c r="K39" s="8"/>
    </row>
    <row r="40" spans="1:12" s="11" customFormat="1" ht="22.5" customHeight="1">
      <c r="H40" s="13"/>
      <c r="L40" s="11" t="s">
        <v>73</v>
      </c>
    </row>
    <row r="41" spans="1:12" ht="22.5" customHeight="1">
      <c r="A41" s="14" t="s">
        <v>74</v>
      </c>
      <c r="B41" s="6"/>
      <c r="C41" s="6"/>
      <c r="D41" s="6"/>
      <c r="E41" s="6"/>
      <c r="F41" s="6"/>
      <c r="G41" s="6"/>
      <c r="H41" s="4"/>
      <c r="I41" s="5"/>
      <c r="J41" s="5"/>
      <c r="K41" s="5"/>
    </row>
    <row r="42" spans="1:12" ht="12.75" customHeight="1">
      <c r="A42" s="3" t="s">
        <v>75</v>
      </c>
      <c r="B42" s="15" t="s">
        <v>76</v>
      </c>
      <c r="C42" s="6"/>
      <c r="D42" s="6"/>
      <c r="E42" s="6"/>
      <c r="F42" s="6"/>
      <c r="G42" s="4"/>
      <c r="H42" s="6"/>
      <c r="I42" s="5"/>
      <c r="J42" s="5"/>
      <c r="K42" s="5"/>
    </row>
    <row r="43" spans="1:12" ht="12.75" customHeight="1">
      <c r="A43" s="3" t="s">
        <v>77</v>
      </c>
      <c r="B43" s="6"/>
      <c r="C43" s="6"/>
      <c r="D43" s="6"/>
      <c r="E43" s="6"/>
      <c r="F43" s="6"/>
      <c r="G43" s="6"/>
      <c r="H43" s="4"/>
      <c r="I43" s="5"/>
      <c r="J43" s="5"/>
      <c r="K43" s="5"/>
    </row>
    <row r="44" spans="1:12" ht="12.75" customHeight="1">
      <c r="A44" s="3" t="s">
        <v>78</v>
      </c>
      <c r="B44" s="6"/>
      <c r="C44" s="6"/>
      <c r="D44" s="6"/>
      <c r="E44" s="6"/>
      <c r="F44" s="6"/>
      <c r="G44" s="6"/>
      <c r="H44" s="4"/>
      <c r="I44" s="5"/>
      <c r="J44" s="5"/>
      <c r="K44" s="5"/>
    </row>
    <row r="45" spans="1:12" ht="12.75" customHeight="1">
      <c r="A45" s="3" t="s">
        <v>79</v>
      </c>
      <c r="B45" s="6"/>
      <c r="C45" s="6"/>
      <c r="D45" s="6"/>
      <c r="E45" s="6"/>
      <c r="F45" s="6"/>
      <c r="G45" s="6"/>
      <c r="H45" s="4"/>
      <c r="I45" s="5"/>
      <c r="J45" s="5"/>
      <c r="K45" s="5"/>
    </row>
    <row r="46" spans="1:12">
      <c r="A46" s="3" t="s">
        <v>80</v>
      </c>
      <c r="B46" s="3"/>
      <c r="C46" s="3"/>
      <c r="D46" s="3"/>
      <c r="E46" s="3"/>
      <c r="F46" s="3"/>
      <c r="G46" s="3"/>
      <c r="H46" s="3"/>
    </row>
    <row r="47" spans="1:12">
      <c r="A47" s="3" t="s">
        <v>81</v>
      </c>
      <c r="B47" s="3"/>
      <c r="C47" s="3"/>
      <c r="D47" s="3"/>
      <c r="E47" s="3"/>
      <c r="F47" s="3"/>
      <c r="G47" s="3"/>
      <c r="H47" s="3"/>
    </row>
    <row r="48" spans="1:12">
      <c r="A48" s="3" t="s">
        <v>82</v>
      </c>
      <c r="B48" s="3"/>
      <c r="C48" s="3"/>
      <c r="D48" s="3"/>
      <c r="E48" s="3"/>
      <c r="F48" s="3"/>
      <c r="G48" s="3"/>
      <c r="H48" s="3"/>
    </row>
  </sheetData>
  <customSheetViews>
    <customSheetView guid="{207C4822-7E67-4717-BB38-0841F76A516E}" showPageBreaks="1" fitToPage="1" printArea="1" view="pageLayout">
      <selection activeCell="H15" sqref="H15"/>
      <pageMargins left="0" right="0" top="0" bottom="0" header="0" footer="0"/>
      <printOptions horizontalCentered="1" verticalCentered="1"/>
      <pageSetup paperSize="9" scale="60" orientation="landscape" r:id="rId1"/>
      <headerFooter>
        <oddFooter>&amp;CNotfallmedikamente August 2017</oddFooter>
      </headerFooter>
    </customSheetView>
  </customSheetViews>
  <mergeCells count="12">
    <mergeCell ref="B32:L32"/>
    <mergeCell ref="B35:L35"/>
    <mergeCell ref="A31:L31"/>
    <mergeCell ref="A15:L15"/>
    <mergeCell ref="A21:L21"/>
    <mergeCell ref="A23:L23"/>
    <mergeCell ref="A30:L30"/>
    <mergeCell ref="B5:C5"/>
    <mergeCell ref="B7:C7"/>
    <mergeCell ref="D7:E7"/>
    <mergeCell ref="F7:G7"/>
    <mergeCell ref="H7:I7"/>
  </mergeCells>
  <printOptions horizontalCentered="1" verticalCentered="1"/>
  <pageMargins left="0.23622047244094491" right="0.23622047244094491" top="0.51181102362204722" bottom="0.74803149606299213" header="0.31496062992125984" footer="0.31496062992125984"/>
  <pageSetup paperSize="9" scale="23" orientation="landscape" r:id="rId2"/>
  <headerFooter>
    <oddHeader>&amp;C5</oddHeader>
    <oddFooter>&amp;L_x000D_&amp;1#&amp;"Calibri"&amp;10&amp;K000000 Intern&amp;CNotfallmedikamente Juni 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91000521AF9B4895466FE1E040CD54" ma:contentTypeVersion="16" ma:contentTypeDescription="Ein neues Dokument erstellen." ma:contentTypeScope="" ma:versionID="5600ad85191beaa5790366d0a92161b4">
  <xsd:schema xmlns:xsd="http://www.w3.org/2001/XMLSchema" xmlns:xs="http://www.w3.org/2001/XMLSchema" xmlns:p="http://schemas.microsoft.com/office/2006/metadata/properties" xmlns:ns2="dff15e18-c523-4507-aa28-f98865c56ff7" xmlns:ns3="880ca18e-6062-4e30-82b5-1f4d0550b233" targetNamespace="http://schemas.microsoft.com/office/2006/metadata/properties" ma:root="true" ma:fieldsID="a1c7e89ed387f315430955562388e1a1" ns2:_="" ns3:_="">
    <xsd:import namespace="dff15e18-c523-4507-aa28-f98865c56ff7"/>
    <xsd:import namespace="880ca18e-6062-4e30-82b5-1f4d0550b2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15e18-c523-4507-aa28-f98865c56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a459e547-0dfa-4661-876c-0c9e0ca9a3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ca18e-6062-4e30-82b5-1f4d0550b23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1dd0bc-3893-4b0b-a27e-979445e263fc}" ma:internalName="TaxCatchAll" ma:showField="CatchAllData" ma:web="880ca18e-6062-4e30-82b5-1f4d0550b2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15e18-c523-4507-aa28-f98865c56ff7">
      <Terms xmlns="http://schemas.microsoft.com/office/infopath/2007/PartnerControls"/>
    </lcf76f155ced4ddcb4097134ff3c332f>
    <TaxCatchAll xmlns="880ca18e-6062-4e30-82b5-1f4d0550b233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4570BE-484C-47C1-9170-A0C19F084370}"/>
</file>

<file path=customXml/itemProps2.xml><?xml version="1.0" encoding="utf-8"?>
<ds:datastoreItem xmlns:ds="http://schemas.openxmlformats.org/officeDocument/2006/customXml" ds:itemID="{CA745B2D-350B-4C51-9E52-DC1C80BC6CB4}"/>
</file>

<file path=customXml/itemProps3.xml><?xml version="1.0" encoding="utf-8"?>
<ds:datastoreItem xmlns:ds="http://schemas.openxmlformats.org/officeDocument/2006/customXml" ds:itemID="{B5459087-0B07-4A8C-AAD4-901BB9732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Luzerner Kantonsspital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imahorpa</dc:creator>
  <cp:keywords/>
  <dc:description/>
  <cp:lastModifiedBy/>
  <cp:revision/>
  <dcterms:created xsi:type="dcterms:W3CDTF">2016-10-11T16:01:28Z</dcterms:created>
  <dcterms:modified xsi:type="dcterms:W3CDTF">2026-04-22T15:21:34Z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0x0101006B91000521AF9B4895466FE1E040CD54</vt:lpwstr>
  </property>
  <property fmtid="{D5CDD505-2E9C-101B-9397-08002B2CF9AE}" pid="3" name="MediaServiceImageTags">
    <vt:lpwstr/>
  </property>
  <property fmtid="{D5CDD505-2E9C-101B-9397-08002B2CF9AE}" pid="4" name="MSIP_Label_a9862153-2228-491a-9337-4a0ed666401f_Enabled">
    <vt:lpwstr>true</vt:lpwstr>
  </property>
  <property fmtid="{D5CDD505-2E9C-101B-9397-08002B2CF9AE}" pid="5" name="MSIP_Label_a9862153-2228-491a-9337-4a0ed666401f_SetDate">
    <vt:lpwstr>2025-10-17T15:36:44Z</vt:lpwstr>
  </property>
  <property fmtid="{D5CDD505-2E9C-101B-9397-08002B2CF9AE}" pid="6" name="MSIP_Label_a9862153-2228-491a-9337-4a0ed666401f_Method">
    <vt:lpwstr>Standard</vt:lpwstr>
  </property>
  <property fmtid="{D5CDD505-2E9C-101B-9397-08002B2CF9AE}" pid="7" name="MSIP_Label_a9862153-2228-491a-9337-4a0ed666401f_Name">
    <vt:lpwstr>Internal</vt:lpwstr>
  </property>
  <property fmtid="{D5CDD505-2E9C-101B-9397-08002B2CF9AE}" pid="8" name="MSIP_Label_a9862153-2228-491a-9337-4a0ed666401f_SiteId">
    <vt:lpwstr>6598cf52-af54-44c6-a143-7780accf71b4</vt:lpwstr>
  </property>
  <property fmtid="{D5CDD505-2E9C-101B-9397-08002B2CF9AE}" pid="9" name="MSIP_Label_a9862153-2228-491a-9337-4a0ed666401f_ActionId">
    <vt:lpwstr>4d3e2f83-4022-44b1-a8c0-b4e4d19d0e0b</vt:lpwstr>
  </property>
  <property fmtid="{D5CDD505-2E9C-101B-9397-08002B2CF9AE}" pid="10" name="MSIP_Label_a9862153-2228-491a-9337-4a0ed666401f_ContentBits">
    <vt:lpwstr>2</vt:lpwstr>
  </property>
  <property fmtid="{D5CDD505-2E9C-101B-9397-08002B2CF9AE}" pid="11" name="MSIP_Label_a9862153-2228-491a-9337-4a0ed666401f_Tag">
    <vt:lpwstr>10, 3, 0, 1</vt:lpwstr>
  </property>
</Properties>
</file>