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orgilda\Desktop\"/>
    </mc:Choice>
  </mc:AlternateContent>
  <xr:revisionPtr revIDLastSave="0" documentId="13_ncr:1_{3DD6ACC1-0BFB-4C51-8EE1-4E24E4270BA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1" l="1"/>
  <c r="H67" i="1" s="1"/>
  <c r="B14" i="1"/>
  <c r="G65" i="1"/>
  <c r="H65" i="1" s="1"/>
  <c r="C43" i="1"/>
  <c r="C42" i="1"/>
  <c r="C41" i="1"/>
  <c r="C47" i="1"/>
  <c r="G63" i="1"/>
  <c r="H63" i="1" s="1"/>
  <c r="G66" i="1"/>
  <c r="H66" i="1" s="1"/>
  <c r="G64" i="1"/>
  <c r="H64" i="1" s="1"/>
  <c r="G62" i="1"/>
  <c r="H62" i="1" s="1"/>
  <c r="G61" i="1"/>
  <c r="H61" i="1" s="1"/>
  <c r="G60" i="1"/>
  <c r="H60" i="1" s="1"/>
  <c r="G59" i="1"/>
  <c r="H59" i="1" s="1"/>
  <c r="G54" i="1"/>
  <c r="H54" i="1" s="1"/>
  <c r="G53" i="1"/>
  <c r="H53" i="1" s="1"/>
  <c r="G52" i="1"/>
  <c r="H52" i="1" s="1"/>
  <c r="F47" i="1"/>
  <c r="F43" i="1"/>
  <c r="G43" i="1" s="1"/>
  <c r="F42" i="1"/>
  <c r="F41" i="1"/>
  <c r="H36" i="1"/>
  <c r="H33" i="1"/>
  <c r="H31" i="1"/>
  <c r="G29" i="1"/>
  <c r="H30" i="1" s="1"/>
  <c r="G28" i="1"/>
  <c r="H28" i="1" s="1"/>
  <c r="G27" i="1"/>
  <c r="H27" i="1" s="1"/>
  <c r="G26" i="1"/>
  <c r="H26" i="1" s="1"/>
  <c r="G22" i="1"/>
  <c r="H22" i="1" s="1"/>
  <c r="G21" i="1"/>
  <c r="H21" i="1" s="1"/>
  <c r="G20" i="1"/>
  <c r="H20" i="1" s="1"/>
  <c r="G19" i="1"/>
  <c r="H19" i="1" s="1"/>
  <c r="F15" i="1"/>
  <c r="F13" i="1"/>
  <c r="H29" i="1" l="1"/>
</calcChain>
</file>

<file path=xl/sharedStrings.xml><?xml version="1.0" encoding="utf-8"?>
<sst xmlns="http://schemas.openxmlformats.org/spreadsheetml/2006/main" count="121" uniqueCount="94">
  <si>
    <t>NEO TRANSPORT TEAM   (NETT)</t>
  </si>
  <si>
    <t>AIRWAY</t>
  </si>
  <si>
    <t xml:space="preserve">  Tiefe:</t>
  </si>
  <si>
    <t>INTUBATION</t>
  </si>
  <si>
    <t>Dosis/kg</t>
  </si>
  <si>
    <t>REA</t>
  </si>
  <si>
    <t xml:space="preserve">                        10mcg/ml                    10mcg/ml</t>
  </si>
  <si>
    <t xml:space="preserve"> Medi</t>
  </si>
  <si>
    <t xml:space="preserve"> Atropin </t>
  </si>
  <si>
    <t xml:space="preserve"> Fentanyl</t>
  </si>
  <si>
    <t xml:space="preserve"> Rocuronium</t>
  </si>
  <si>
    <t xml:space="preserve"> Sugammadex</t>
  </si>
  <si>
    <t xml:space="preserve"> Atropin</t>
  </si>
  <si>
    <t xml:space="preserve"> Adenosine</t>
  </si>
  <si>
    <r>
      <rPr>
        <b/>
        <sz val="13"/>
        <color theme="1"/>
        <rFont val="Calibri (Textkörper)"/>
      </rPr>
      <t xml:space="preserve"> Volumen-Bolus  </t>
    </r>
    <r>
      <rPr>
        <b/>
        <sz val="11"/>
        <color theme="1"/>
        <rFont val="Calibri"/>
        <family val="2"/>
        <scheme val="minor"/>
      </rPr>
      <t xml:space="preserve">    </t>
    </r>
  </si>
  <si>
    <t>DOSIS</t>
  </si>
  <si>
    <r>
      <rPr>
        <b/>
        <sz val="12"/>
        <color theme="1"/>
        <rFont val="Calibri (Textkörper)"/>
      </rPr>
      <t xml:space="preserve"> Glucose 10% </t>
    </r>
    <r>
      <rPr>
        <b/>
        <sz val="11"/>
        <color theme="1"/>
        <rFont val="Calibri"/>
        <family val="2"/>
        <scheme val="minor"/>
      </rPr>
      <t xml:space="preserve">    </t>
    </r>
  </si>
  <si>
    <t>3ml/kg/h   =   5mg/kg/min</t>
  </si>
  <si>
    <t>in 50ml Glc 5%</t>
  </si>
  <si>
    <t>Dosis ml/kg</t>
  </si>
  <si>
    <t>0.3ml/kg</t>
  </si>
  <si>
    <t>6ml/kg</t>
  </si>
  <si>
    <t>Dosis equivalent</t>
  </si>
  <si>
    <t>1ml/h     =              0.1mcg/kg/min</t>
  </si>
  <si>
    <t>1ml/h     =              10mcg/kg/min</t>
  </si>
  <si>
    <t xml:space="preserve">       mg in 50ml Glc 5%</t>
  </si>
  <si>
    <r>
      <t xml:space="preserve">mg/kg </t>
    </r>
    <r>
      <rPr>
        <sz val="8"/>
        <color rgb="FFFFFFFF"/>
        <rFont val="Calibri"/>
        <family val="2"/>
        <scheme val="minor"/>
      </rPr>
      <t xml:space="preserve">        </t>
    </r>
    <r>
      <rPr>
        <sz val="8"/>
        <color rgb="FFFFFFFF"/>
        <rFont val="Calibri (Textkörper)"/>
      </rPr>
      <t xml:space="preserve">   </t>
    </r>
    <r>
      <rPr>
        <sz val="8"/>
        <color rgb="FFFFFFFF"/>
        <rFont val="Calibri"/>
        <family val="2"/>
        <scheme val="minor"/>
      </rPr>
      <t xml:space="preserve">               </t>
    </r>
  </si>
  <si>
    <t>0.05ml/kg</t>
  </si>
  <si>
    <r>
      <rPr>
        <sz val="10"/>
        <color theme="0"/>
        <rFont val="Calibri (Textkörper)"/>
      </rPr>
      <t xml:space="preserve">     mg/kg </t>
    </r>
    <r>
      <rPr>
        <sz val="8"/>
        <color theme="0"/>
        <rFont val="Calibri"/>
        <family val="2"/>
        <scheme val="minor"/>
      </rPr>
      <t xml:space="preserve">        </t>
    </r>
    <r>
      <rPr>
        <sz val="8"/>
        <color theme="0"/>
        <rFont val="Calibri (Textkörper)"/>
      </rPr>
      <t xml:space="preserve">   </t>
    </r>
    <r>
      <rPr>
        <sz val="8"/>
        <color theme="0"/>
        <rFont val="Calibri"/>
        <family val="2"/>
        <scheme val="minor"/>
      </rPr>
      <t xml:space="preserve">               </t>
    </r>
  </si>
  <si>
    <t xml:space="preserve">     0.3mg/kg</t>
  </si>
  <si>
    <t xml:space="preserve">     30mg/kg</t>
  </si>
  <si>
    <t xml:space="preserve">     0.5mg/kg</t>
  </si>
  <si>
    <r>
      <rPr>
        <b/>
        <sz val="11"/>
        <color rgb="FFFF0000"/>
        <rFont val="Calibri (Textkörper)"/>
      </rPr>
      <t xml:space="preserve"> DOButamin  </t>
    </r>
    <r>
      <rPr>
        <b/>
        <sz val="8"/>
        <color rgb="FFFF0000"/>
        <rFont val="Calibri (Textkörper)"/>
      </rPr>
      <t>(5mg/ml)</t>
    </r>
  </si>
  <si>
    <t>1ml/h     =              10mcg/kg/h</t>
  </si>
  <si>
    <t xml:space="preserve"> Morphin</t>
  </si>
  <si>
    <t xml:space="preserve"> Amoxicillin</t>
  </si>
  <si>
    <t xml:space="preserve"> Amikacin</t>
  </si>
  <si>
    <r>
      <t xml:space="preserve"> Surfactant</t>
    </r>
    <r>
      <rPr>
        <b/>
        <sz val="6"/>
        <color theme="1"/>
        <rFont val="Calibri (Textkörper)"/>
      </rPr>
      <t xml:space="preserve">                       </t>
    </r>
    <r>
      <rPr>
        <sz val="8"/>
        <color theme="1"/>
        <rFont val="Calibri (Textkörper)"/>
      </rPr>
      <t xml:space="preserve">   </t>
    </r>
  </si>
  <si>
    <t xml:space="preserve"> Cefepime</t>
  </si>
  <si>
    <t>(2x)</t>
  </si>
  <si>
    <t xml:space="preserve"> Naloxon</t>
  </si>
  <si>
    <t xml:space="preserve"> Midazolam</t>
  </si>
  <si>
    <t>BEHANDLUNG</t>
  </si>
  <si>
    <t>BOLI</t>
  </si>
  <si>
    <t>ANDERE DAUERTRÖPFE</t>
  </si>
  <si>
    <t xml:space="preserve"> INFUSION</t>
  </si>
  <si>
    <t xml:space="preserve"> VASOAKTIVA-DAUERTRÖPFE</t>
  </si>
  <si>
    <t xml:space="preserve">≥ 2kg:  8 + Gewicht in kg   </t>
  </si>
  <si>
    <t>&lt; 2kg:  7 + Gewicht in kg</t>
  </si>
  <si>
    <t>6 + Gewicht in kg</t>
  </si>
  <si>
    <t xml:space="preserve">   </t>
  </si>
  <si>
    <t xml:space="preserve">□ Oral             </t>
  </si>
  <si>
    <t xml:space="preserve">  □ Nasal     </t>
  </si>
  <si>
    <t>Tubus -    Grösse :</t>
  </si>
  <si>
    <t>10ml/kg</t>
  </si>
  <si>
    <t xml:space="preserve">                      200mg/2ml                   100mg/ml</t>
  </si>
  <si>
    <t xml:space="preserve">                         10mg/ml                     10mg/ml</t>
  </si>
  <si>
    <r>
      <rPr>
        <sz val="12"/>
        <color theme="1"/>
        <rFont val="Calibri (Textkörper)"/>
      </rPr>
      <t xml:space="preserve">□ uncuffed   </t>
    </r>
    <r>
      <rPr>
        <sz val="10"/>
        <color theme="1"/>
        <rFont val="Calibri"/>
        <family val="2"/>
        <scheme val="minor"/>
      </rPr>
      <t xml:space="preserve">                           </t>
    </r>
    <r>
      <rPr>
        <sz val="12"/>
        <color theme="1"/>
        <rFont val="Calibri"/>
        <family val="2"/>
        <scheme val="minor"/>
      </rPr>
      <t>□</t>
    </r>
    <r>
      <rPr>
        <sz val="10"/>
        <color theme="1"/>
        <rFont val="Calibri"/>
        <family val="2"/>
        <scheme val="minor"/>
      </rPr>
      <t xml:space="preserve">  cuffed</t>
    </r>
  </si>
  <si>
    <t>120mg/Amp.                 80mg/ml</t>
  </si>
  <si>
    <t>500mg/10ml                 50mg/ml</t>
  </si>
  <si>
    <t>250mg/50ml                 5mg/ml</t>
  </si>
  <si>
    <t>0.4mg/ml                      0.4mg/ml</t>
  </si>
  <si>
    <r>
      <t xml:space="preserve"> Chloralhydrat p.o.             </t>
    </r>
    <r>
      <rPr>
        <sz val="8"/>
        <color theme="1"/>
        <rFont val="Calibri"/>
        <family val="2"/>
        <scheme val="minor"/>
      </rPr>
      <t>50mg/ml                      50mg/ml</t>
    </r>
  </si>
  <si>
    <t xml:space="preserve">                        2mg/2ml                      1mg/ml</t>
  </si>
  <si>
    <t xml:space="preserve">                        10mg/ml                      10mg/ml</t>
  </si>
  <si>
    <t xml:space="preserve">                         0.1mg/ml                    0.5mg/ml</t>
  </si>
  <si>
    <t xml:space="preserve">        ml in Glc 5%</t>
  </si>
  <si>
    <r>
      <t xml:space="preserve"> Adrenalin </t>
    </r>
    <r>
      <rPr>
        <b/>
        <sz val="6"/>
        <color theme="1"/>
        <rFont val="Calibri (Textkörper)"/>
      </rPr>
      <t xml:space="preserve">(1:10.000)                       </t>
    </r>
    <r>
      <rPr>
        <sz val="8"/>
        <color theme="1"/>
        <rFont val="Calibri (Textkörper)"/>
      </rPr>
      <t xml:space="preserve">  </t>
    </r>
    <r>
      <rPr>
        <sz val="8"/>
        <color theme="1"/>
        <rFont val="Calibri"/>
        <family val="2"/>
        <scheme val="minor"/>
      </rPr>
      <t>0.1mg/ml                     1mg/ml</t>
    </r>
  </si>
  <si>
    <r>
      <t xml:space="preserve"> CA-Gluconate 10%           </t>
    </r>
    <r>
      <rPr>
        <sz val="8"/>
        <color theme="1"/>
        <rFont val="Calibri"/>
        <family val="2"/>
        <scheme val="minor"/>
      </rPr>
      <t>0.23mmol/ml             0.23mmol/ml</t>
    </r>
  </si>
  <si>
    <r>
      <t xml:space="preserve">Bicarbonat 8.4%         </t>
    </r>
    <r>
      <rPr>
        <sz val="8"/>
        <color theme="1"/>
        <rFont val="Calibri (Textkörper)"/>
      </rPr>
      <t xml:space="preserve">  </t>
    </r>
    <r>
      <rPr>
        <sz val="8"/>
        <color theme="1"/>
        <rFont val="Calibri"/>
        <family val="2"/>
        <scheme val="minor"/>
      </rPr>
      <t xml:space="preserve">     1mmol/ml  (Verdünnung 1:1 mit Aqua)</t>
    </r>
  </si>
  <si>
    <r>
      <t xml:space="preserve">   </t>
    </r>
    <r>
      <rPr>
        <b/>
        <sz val="10"/>
        <color theme="1"/>
        <rFont val="Calibri (Textkörper)"/>
      </rPr>
      <t xml:space="preserve">□    Ringerfundin </t>
    </r>
    <r>
      <rPr>
        <b/>
        <sz val="10"/>
        <color theme="1"/>
        <rFont val="Calibri"/>
        <family val="2"/>
        <scheme val="minor"/>
      </rPr>
      <t xml:space="preserve">         </t>
    </r>
  </si>
  <si>
    <t xml:space="preserve"> 49ml Glc 5%</t>
  </si>
  <si>
    <t xml:space="preserve">1ml + </t>
  </si>
  <si>
    <t>0.6ml/kg/h     =              0.1mcg/kg/min  = 100ng/kg/min</t>
  </si>
  <si>
    <t>Gemäss Merkblatt</t>
  </si>
  <si>
    <t>1000mg/10ml               100mg/ml</t>
  </si>
  <si>
    <t xml:space="preserve"> Cefuroxim</t>
  </si>
  <si>
    <t xml:space="preserve">        5mg/5ml                      1mg/ml</t>
  </si>
  <si>
    <t xml:space="preserve"> 750mg/6ml                  125mg/ml</t>
  </si>
  <si>
    <r>
      <rPr>
        <b/>
        <sz val="10"/>
        <color rgb="FFFF0000"/>
        <rFont val="Calibri (Textkörper)"/>
      </rPr>
      <t xml:space="preserve"> NORadrenalin</t>
    </r>
    <r>
      <rPr>
        <b/>
        <sz val="11"/>
        <color rgb="FFFF0000"/>
        <rFont val="Calibri (Textkörper)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8"/>
        <color rgb="FFFF0000"/>
        <rFont val="Calibri (Textkörper)"/>
      </rPr>
      <t>(1mg/ml)</t>
    </r>
  </si>
  <si>
    <r>
      <rPr>
        <b/>
        <sz val="11"/>
        <color rgb="FFFF0000"/>
        <rFont val="Calibri (Textkörper)"/>
      </rPr>
      <t xml:space="preserve"> Morphin </t>
    </r>
    <r>
      <rPr>
        <b/>
        <sz val="8"/>
        <color rgb="FFFF0000"/>
        <rFont val="Calibri (Textkörper)"/>
      </rPr>
      <t>(10mg/ml)</t>
    </r>
  </si>
  <si>
    <r>
      <rPr>
        <b/>
        <sz val="11"/>
        <color rgb="FFFF0000"/>
        <rFont val="Calibri (Textkörper)"/>
      </rPr>
      <t xml:space="preserve"> Alprostadil </t>
    </r>
    <r>
      <rPr>
        <b/>
        <sz val="10"/>
        <color rgb="FFFF0000"/>
        <rFont val="Calibri (Textkörper)"/>
      </rPr>
      <t xml:space="preserve">             </t>
    </r>
    <r>
      <rPr>
        <b/>
        <sz val="8"/>
        <color rgb="FFFF0000"/>
        <rFont val="Calibri (Textkörper)"/>
      </rPr>
      <t>(0.5mg/ml)</t>
    </r>
  </si>
  <si>
    <t xml:space="preserve"> Hydrocortison                 </t>
  </si>
  <si>
    <t xml:space="preserve">Gewicht (kg): </t>
  </si>
  <si>
    <r>
      <t xml:space="preserve"> Adrenalin  </t>
    </r>
    <r>
      <rPr>
        <b/>
        <sz val="8"/>
        <color rgb="FFFF0000"/>
        <rFont val="Calibri (Textkörper)"/>
      </rPr>
      <t>(1mg/ml)</t>
    </r>
  </si>
  <si>
    <r>
      <rPr>
        <sz val="16"/>
        <color theme="1"/>
        <rFont val="Arial"/>
        <family val="2"/>
      </rPr>
      <t>Medikamente</t>
    </r>
    <r>
      <rPr>
        <sz val="18"/>
        <color theme="1"/>
        <rFont val="Arial"/>
        <family val="2"/>
      </rPr>
      <t xml:space="preserve"> </t>
    </r>
  </si>
  <si>
    <t xml:space="preserve">                        3mg/ml                       3mg/ml</t>
  </si>
  <si>
    <t xml:space="preserve">                         Ampulle                    Verdünnung </t>
  </si>
  <si>
    <t xml:space="preserve">                         Ampulle                   Verdünnung </t>
  </si>
  <si>
    <r>
      <t xml:space="preserve"> Phenobarbital LD              </t>
    </r>
    <r>
      <rPr>
        <sz val="8"/>
        <color theme="1"/>
        <rFont val="Calibri"/>
        <family val="2"/>
        <scheme val="minor"/>
      </rPr>
      <t>200mg/2ml                   20mg/ml</t>
    </r>
  </si>
  <si>
    <t xml:space="preserve">                  Fertigspritze/Ampulle      Verdünnung</t>
  </si>
  <si>
    <t xml:space="preserve">               Fertigspritze/Ampulle        Verdünnung</t>
  </si>
  <si>
    <t xml:space="preserve">                       0.1mg/ml                   0.1mg/ml</t>
  </si>
  <si>
    <t xml:space="preserve">                       100mg/2ml                   5mg/ml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</si>
</sst>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&quot;mcg/kg&quot;"/>
    <numFmt numFmtId="165" formatCode="0\ &quot;mcg&quot;"/>
    <numFmt numFmtId="166" formatCode="&quot;(&quot;\ 0.00&quot; ml )&quot;"/>
    <numFmt numFmtId="167" formatCode="0&quot;mg/kg&quot;"/>
    <numFmt numFmtId="168" formatCode="0\ &quot;mg&quot;"/>
    <numFmt numFmtId="169" formatCode="0.00&quot;mg/kg&quot;"/>
    <numFmt numFmtId="170" formatCode="0.0&quot;mg/kg&quot;"/>
    <numFmt numFmtId="171" formatCode="0&quot;mmol/kg&quot;"/>
    <numFmt numFmtId="172" formatCode="0.0&quot;ml/kg&quot;"/>
    <numFmt numFmtId="173" formatCode="0.00&quot; mg&quot;"/>
    <numFmt numFmtId="174" formatCode="0\ &quot;ml&quot;"/>
    <numFmt numFmtId="175" formatCode="0.00\ &quot;kg&quot;"/>
    <numFmt numFmtId="176" formatCode="0.0\ &quot;mmol&quot;"/>
    <numFmt numFmtId="177" formatCode="0.000&quot; mg&quot;"/>
    <numFmt numFmtId="178" formatCode="0.0\ &quot;ml&quot;"/>
    <numFmt numFmtId="179" formatCode="0.0\ &quot;ml/h&quot;"/>
    <numFmt numFmtId="180" formatCode="0.0&quot; mg&quot;"/>
    <numFmt numFmtId="181" formatCode="0.00\ &quot;ml&quot;"/>
    <numFmt numFmtId="182" formatCode="0.0\ &quot;mcg&quot;"/>
    <numFmt numFmtId="183" formatCode="0.0\ &quot;mg&quot;"/>
    <numFmt numFmtId="184" formatCode="0.00\ &quot;mg&quot;"/>
    <numFmt numFmtId="185" formatCode="0\ &quot;Ampulle(n)&quot;"/>
    <numFmt numFmtId="186" formatCode="0.0\ &quot;cm&quot;"/>
    <numFmt numFmtId="187" formatCode="&quot;in&quot;\ 0.0\ &quot;ml Glc 5%&quot;"/>
    <numFmt numFmtId="188" formatCode="&quot;(&quot;\ 0.0&quot; ml Bicarb)&quot;"/>
    <numFmt numFmtId="189" formatCode="&quot;(+&quot;\ 0.0&quot; ml Aqua)&quot;"/>
  </numFmts>
  <fonts count="56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1"/>
      <name val="Calibri (Textkörper)"/>
    </font>
    <font>
      <sz val="8"/>
      <color theme="1"/>
      <name val="Calibri (Textkörper)"/>
    </font>
    <font>
      <b/>
      <sz val="13"/>
      <color theme="1"/>
      <name val="Calibri (Textkörper)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Textkörper)"/>
    </font>
    <font>
      <b/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0"/>
      <name val="Calibri (Textkörper)"/>
    </font>
    <font>
      <sz val="8"/>
      <color theme="0"/>
      <name val="Calibri"/>
      <family val="2"/>
      <scheme val="minor"/>
    </font>
    <font>
      <b/>
      <sz val="10"/>
      <color rgb="FF000000"/>
      <name val="Calibri (Textkörper)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 (Textkörper)"/>
    </font>
    <font>
      <b/>
      <sz val="8"/>
      <color rgb="FFFF0000"/>
      <name val="Calibri (Textkörper)"/>
    </font>
    <font>
      <b/>
      <sz val="10"/>
      <color rgb="FFFFFFFF"/>
      <name val="Calibri (Textkörper)"/>
    </font>
    <font>
      <sz val="10"/>
      <color theme="0"/>
      <name val="Calibri (Textkörper)"/>
    </font>
    <font>
      <sz val="8"/>
      <color rgb="FFFF0000"/>
      <name val="Calibri (Textkörper)"/>
    </font>
    <font>
      <sz val="8"/>
      <name val="Calibri (Textkörper)"/>
    </font>
    <font>
      <sz val="8"/>
      <color rgb="FFFFFFFF"/>
      <name val="Calibri"/>
      <family val="2"/>
      <scheme val="minor"/>
    </font>
    <font>
      <sz val="10"/>
      <color rgb="FFFFFFFF"/>
      <name val="Calibri (Textkörper)"/>
    </font>
    <font>
      <sz val="8"/>
      <color rgb="FFFFFFFF"/>
      <name val="Calibri (Textkörper)"/>
    </font>
    <font>
      <b/>
      <sz val="11"/>
      <color rgb="FFFF0000"/>
      <name val="Calibri (Textkörper)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 (Textkörper)"/>
    </font>
    <font>
      <b/>
      <sz val="10"/>
      <name val="Calibri"/>
      <family val="2"/>
      <scheme val="minor"/>
    </font>
    <font>
      <b/>
      <sz val="10"/>
      <color theme="1"/>
      <name val="Calibri (Textkörper)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D3DFEF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D3DFEE"/>
        <bgColor rgb="FF000000"/>
      </patternFill>
    </fill>
    <fill>
      <patternFill patternType="solid">
        <fgColor rgb="FFD3DFE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9843"/>
        <bgColor indexed="64"/>
      </patternFill>
    </fill>
  </fills>
  <borders count="34">
    <border>
      <left/>
      <right/>
      <top/>
      <bottom/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/>
      <top/>
      <bottom style="medium">
        <color rgb="FF7BA0CD"/>
      </bottom>
      <diagonal/>
    </border>
    <border>
      <left style="medium">
        <color auto="1"/>
      </left>
      <right/>
      <top style="medium">
        <color rgb="FF7BA0CD"/>
      </top>
      <bottom style="medium">
        <color rgb="FF7BA0CD"/>
      </bottom>
      <diagonal/>
    </border>
    <border>
      <left/>
      <right style="medium">
        <color auto="1"/>
      </right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 style="medium">
        <color rgb="FF7AA0CD"/>
      </bottom>
      <diagonal/>
    </border>
    <border>
      <left/>
      <right style="medium">
        <color rgb="FF000000"/>
      </right>
      <top style="medium">
        <color rgb="FF7BA0CD"/>
      </top>
      <bottom style="medium">
        <color rgb="FF7BA0CD"/>
      </bottom>
      <diagonal/>
    </border>
    <border>
      <left/>
      <right/>
      <top/>
      <bottom style="medium">
        <color rgb="FF7BA0CD"/>
      </bottom>
      <diagonal/>
    </border>
    <border>
      <left/>
      <right style="medium">
        <color rgb="FF7BA0CD"/>
      </right>
      <top/>
      <bottom style="medium">
        <color rgb="FF7BA0CD"/>
      </bottom>
      <diagonal/>
    </border>
    <border>
      <left/>
      <right style="medium">
        <color rgb="FF000000"/>
      </right>
      <top/>
      <bottom style="medium">
        <color rgb="FF7BA0CD"/>
      </bottom>
      <diagonal/>
    </border>
    <border>
      <left/>
      <right/>
      <top style="medium">
        <color rgb="FF7BA0CD"/>
      </top>
      <bottom/>
      <diagonal/>
    </border>
    <border>
      <left style="medium">
        <color indexed="64"/>
      </left>
      <right/>
      <top style="medium">
        <color rgb="FF7BA0CD"/>
      </top>
      <bottom/>
      <diagonal/>
    </border>
    <border>
      <left style="medium">
        <color indexed="64"/>
      </left>
      <right/>
      <top/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/>
      <diagonal/>
    </border>
    <border>
      <left style="medium">
        <color rgb="FF7BA0CD"/>
      </left>
      <right/>
      <top style="medium">
        <color rgb="FF7BA0CD"/>
      </top>
      <bottom/>
      <diagonal/>
    </border>
    <border>
      <left/>
      <right style="medium">
        <color auto="1"/>
      </right>
      <top style="medium">
        <color rgb="FF7BA0CD"/>
      </top>
      <bottom/>
      <diagonal/>
    </border>
    <border>
      <left/>
      <right style="medium">
        <color auto="1"/>
      </right>
      <top/>
      <bottom style="medium">
        <color rgb="FF7BA0CD"/>
      </bottom>
      <diagonal/>
    </border>
    <border>
      <left/>
      <right style="medium">
        <color rgb="FF7BA0CD"/>
      </right>
      <top/>
      <bottom/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/>
      <right/>
      <top style="thick">
        <color theme="4" tint="0.39997558519241921"/>
      </top>
      <bottom/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/>
      <top/>
      <bottom/>
      <diagonal/>
    </border>
    <border>
      <left/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/>
      <top/>
      <bottom style="thick">
        <color theme="4" tint="0.39997558519241921"/>
      </bottom>
      <diagonal/>
    </border>
    <border>
      <left/>
      <right style="thick">
        <color theme="4" tint="0.39997558519241921"/>
      </right>
      <top/>
      <bottom style="thick">
        <color theme="4" tint="0.39997558519241921"/>
      </bottom>
      <diagonal/>
    </border>
    <border>
      <left style="thin">
        <color theme="7" tint="0.59999389629810485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7" fillId="0" borderId="0" xfId="0" applyFont="1"/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 wrapText="1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165" fontId="20" fillId="5" borderId="0" xfId="0" applyNumberFormat="1" applyFont="1" applyFill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73" fontId="20" fillId="5" borderId="0" xfId="0" applyNumberFormat="1" applyFont="1" applyFill="1" applyAlignment="1">
      <alignment horizontal="center" vertical="center" wrapText="1"/>
    </xf>
    <xf numFmtId="173" fontId="20" fillId="5" borderId="7" xfId="0" applyNumberFormat="1" applyFont="1" applyFill="1" applyBorder="1" applyAlignment="1">
      <alignment horizontal="center" vertical="center" wrapText="1"/>
    </xf>
    <xf numFmtId="177" fontId="20" fillId="4" borderId="2" xfId="0" applyNumberFormat="1" applyFont="1" applyFill="1" applyBorder="1" applyAlignment="1">
      <alignment horizontal="center" vertical="center" wrapText="1"/>
    </xf>
    <xf numFmtId="179" fontId="20" fillId="4" borderId="3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/>
    </xf>
    <xf numFmtId="166" fontId="20" fillId="7" borderId="10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21" fillId="0" borderId="0" xfId="0" applyFont="1" applyAlignment="1">
      <alignment horizontal="left" vertical="top"/>
    </xf>
    <xf numFmtId="0" fontId="30" fillId="6" borderId="2" xfId="0" applyFont="1" applyFill="1" applyBorder="1" applyAlignment="1">
      <alignment horizontal="center" vertical="center"/>
    </xf>
    <xf numFmtId="173" fontId="32" fillId="7" borderId="2" xfId="0" applyNumberFormat="1" applyFont="1" applyFill="1" applyBorder="1" applyAlignment="1">
      <alignment vertical="center" wrapText="1"/>
    </xf>
    <xf numFmtId="173" fontId="32" fillId="0" borderId="2" xfId="0" applyNumberFormat="1" applyFont="1" applyBorder="1" applyAlignment="1">
      <alignment vertical="center" wrapText="1"/>
    </xf>
    <xf numFmtId="180" fontId="32" fillId="7" borderId="2" xfId="0" applyNumberFormat="1" applyFont="1" applyFill="1" applyBorder="1" applyAlignment="1">
      <alignment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4" fillId="7" borderId="1" xfId="0" applyFont="1" applyFill="1" applyBorder="1" applyAlignment="1">
      <alignment vertical="center" wrapText="1"/>
    </xf>
    <xf numFmtId="0" fontId="36" fillId="6" borderId="5" xfId="0" applyFont="1" applyFill="1" applyBorder="1" applyAlignment="1">
      <alignment horizontal="center" vertical="center" wrapText="1"/>
    </xf>
    <xf numFmtId="178" fontId="20" fillId="7" borderId="2" xfId="0" applyNumberFormat="1" applyFont="1" applyFill="1" applyBorder="1" applyAlignment="1">
      <alignment vertical="center" wrapText="1"/>
    </xf>
    <xf numFmtId="177" fontId="39" fillId="7" borderId="3" xfId="0" applyNumberFormat="1" applyFont="1" applyFill="1" applyBorder="1" applyAlignment="1">
      <alignment horizontal="center" vertical="center" wrapText="1"/>
    </xf>
    <xf numFmtId="177" fontId="39" fillId="0" borderId="3" xfId="0" applyNumberFormat="1" applyFont="1" applyBorder="1" applyAlignment="1">
      <alignment horizontal="center" vertical="center" wrapText="1"/>
    </xf>
    <xf numFmtId="177" fontId="4" fillId="7" borderId="3" xfId="0" applyNumberFormat="1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173" fontId="32" fillId="7" borderId="9" xfId="0" applyNumberFormat="1" applyFont="1" applyFill="1" applyBorder="1" applyAlignment="1">
      <alignment vertical="center" wrapText="1"/>
    </xf>
    <xf numFmtId="0" fontId="31" fillId="7" borderId="9" xfId="0" applyFont="1" applyFill="1" applyBorder="1" applyAlignment="1">
      <alignment horizontal="center" vertical="center" wrapText="1"/>
    </xf>
    <xf numFmtId="177" fontId="4" fillId="7" borderId="10" xfId="0" applyNumberFormat="1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vertical="center" wrapText="1"/>
    </xf>
    <xf numFmtId="181" fontId="20" fillId="7" borderId="9" xfId="0" applyNumberFormat="1" applyFont="1" applyFill="1" applyBorder="1" applyAlignment="1">
      <alignment horizontal="right" vertical="center" wrapText="1"/>
    </xf>
    <xf numFmtId="181" fontId="20" fillId="0" borderId="2" xfId="0" applyNumberFormat="1" applyFont="1" applyBorder="1" applyAlignment="1">
      <alignment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 vertical="center" wrapText="1"/>
    </xf>
    <xf numFmtId="182" fontId="20" fillId="8" borderId="0" xfId="0" applyNumberFormat="1" applyFont="1" applyFill="1" applyAlignment="1">
      <alignment horizontal="center" vertical="center" wrapText="1"/>
    </xf>
    <xf numFmtId="184" fontId="20" fillId="0" borderId="2" xfId="0" applyNumberFormat="1" applyFont="1" applyBorder="1" applyAlignment="1">
      <alignment horizontal="center" vertical="center" wrapText="1"/>
    </xf>
    <xf numFmtId="183" fontId="20" fillId="8" borderId="7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8" fontId="20" fillId="4" borderId="2" xfId="0" applyNumberFormat="1" applyFont="1" applyFill="1" applyBorder="1" applyAlignment="1">
      <alignment horizontal="center" vertical="center" wrapText="1"/>
    </xf>
    <xf numFmtId="185" fontId="33" fillId="4" borderId="3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Border="1" applyAlignment="1">
      <alignment horizontal="center" vertical="center" wrapText="1"/>
    </xf>
    <xf numFmtId="180" fontId="20" fillId="5" borderId="0" xfId="0" applyNumberFormat="1" applyFont="1" applyFill="1" applyAlignment="1">
      <alignment horizontal="center" vertical="center" wrapText="1"/>
    </xf>
    <xf numFmtId="183" fontId="20" fillId="0" borderId="2" xfId="0" applyNumberFormat="1" applyFont="1" applyBorder="1" applyAlignment="1">
      <alignment horizontal="center" vertical="center" wrapText="1"/>
    </xf>
    <xf numFmtId="0" fontId="47" fillId="4" borderId="2" xfId="0" applyFont="1" applyFill="1" applyBorder="1" applyAlignment="1">
      <alignment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50" fillId="6" borderId="3" xfId="0" applyFont="1" applyFill="1" applyBorder="1" applyAlignment="1">
      <alignment vertical="center" wrapText="1"/>
    </xf>
    <xf numFmtId="187" fontId="38" fillId="7" borderId="2" xfId="0" quotePrefix="1" applyNumberFormat="1" applyFont="1" applyFill="1" applyBorder="1" applyAlignment="1">
      <alignment horizontal="center" vertical="center" wrapText="1"/>
    </xf>
    <xf numFmtId="187" fontId="38" fillId="0" borderId="2" xfId="0" quotePrefix="1" applyNumberFormat="1" applyFont="1" applyBorder="1" applyAlignment="1">
      <alignment horizontal="center" vertical="center" wrapText="1"/>
    </xf>
    <xf numFmtId="188" fontId="33" fillId="0" borderId="15" xfId="0" applyNumberFormat="1" applyFont="1" applyBorder="1" applyAlignment="1">
      <alignment horizontal="center" wrapText="1"/>
    </xf>
    <xf numFmtId="189" fontId="33" fillId="0" borderId="19" xfId="0" applyNumberFormat="1" applyFont="1" applyBorder="1" applyAlignment="1">
      <alignment horizontal="center" vertical="top" wrapText="1"/>
    </xf>
    <xf numFmtId="182" fontId="20" fillId="0" borderId="2" xfId="0" applyNumberFormat="1" applyFont="1" applyBorder="1" applyAlignment="1">
      <alignment horizontal="center" vertical="center" wrapText="1"/>
    </xf>
    <xf numFmtId="183" fontId="20" fillId="5" borderId="0" xfId="0" applyNumberFormat="1" applyFont="1" applyFill="1" applyAlignment="1">
      <alignment horizontal="center" vertical="center" wrapText="1"/>
    </xf>
    <xf numFmtId="187" fontId="38" fillId="7" borderId="2" xfId="0" quotePrefix="1" applyNumberFormat="1" applyFont="1" applyFill="1" applyBorder="1" applyAlignment="1">
      <alignment horizontal="left" vertical="center" wrapText="1"/>
    </xf>
    <xf numFmtId="0" fontId="34" fillId="9" borderId="0" xfId="0" applyFont="1" applyFill="1" applyAlignment="1">
      <alignment vertical="center" wrapText="1"/>
    </xf>
    <xf numFmtId="0" fontId="28" fillId="9" borderId="0" xfId="0" applyFont="1" applyFill="1" applyAlignment="1">
      <alignment horizontal="center" vertical="center" wrapText="1"/>
    </xf>
    <xf numFmtId="173" fontId="32" fillId="9" borderId="0" xfId="0" applyNumberFormat="1" applyFont="1" applyFill="1" applyAlignment="1">
      <alignment vertical="center" wrapText="1"/>
    </xf>
    <xf numFmtId="0" fontId="27" fillId="9" borderId="0" xfId="0" applyFont="1" applyFill="1" applyAlignment="1">
      <alignment horizontal="left" vertical="center" wrapText="1"/>
    </xf>
    <xf numFmtId="0" fontId="31" fillId="9" borderId="0" xfId="0" applyFont="1" applyFill="1" applyAlignment="1">
      <alignment horizontal="center" vertical="center" wrapText="1"/>
    </xf>
    <xf numFmtId="181" fontId="20" fillId="9" borderId="0" xfId="0" applyNumberFormat="1" applyFont="1" applyFill="1" applyAlignment="1">
      <alignment horizontal="right" vertical="center" wrapText="1"/>
    </xf>
    <xf numFmtId="187" fontId="38" fillId="9" borderId="0" xfId="0" quotePrefix="1" applyNumberFormat="1" applyFont="1" applyFill="1" applyAlignment="1">
      <alignment horizontal="left" vertical="center" wrapText="1"/>
    </xf>
    <xf numFmtId="177" fontId="4" fillId="9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horizontal="center" vertical="center" wrapText="1"/>
    </xf>
    <xf numFmtId="183" fontId="15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186" fontId="45" fillId="10" borderId="0" xfId="0" applyNumberFormat="1" applyFont="1" applyFill="1" applyAlignment="1">
      <alignment vertical="center" wrapText="1"/>
    </xf>
    <xf numFmtId="0" fontId="9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wrapText="1"/>
    </xf>
    <xf numFmtId="186" fontId="44" fillId="10" borderId="0" xfId="0" applyNumberFormat="1" applyFont="1" applyFill="1" applyAlignment="1">
      <alignment horizontal="center" wrapText="1"/>
    </xf>
    <xf numFmtId="0" fontId="9" fillId="10" borderId="0" xfId="0" applyFont="1" applyFill="1" applyAlignment="1">
      <alignment horizontal="left" wrapText="1"/>
    </xf>
    <xf numFmtId="0" fontId="0" fillId="10" borderId="0" xfId="0" applyFill="1"/>
    <xf numFmtId="0" fontId="6" fillId="10" borderId="2" xfId="0" applyFont="1" applyFill="1" applyBorder="1" applyAlignment="1">
      <alignment horizontal="left" vertical="center" wrapText="1"/>
    </xf>
    <xf numFmtId="172" fontId="9" fillId="10" borderId="2" xfId="0" applyNumberFormat="1" applyFont="1" applyFill="1" applyBorder="1" applyAlignment="1">
      <alignment horizontal="center" vertical="center" wrapText="1"/>
    </xf>
    <xf numFmtId="173" fontId="20" fillId="10" borderId="12" xfId="0" applyNumberFormat="1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vertical="center" wrapText="1"/>
    </xf>
    <xf numFmtId="0" fontId="26" fillId="9" borderId="0" xfId="0" applyFont="1" applyFill="1" applyAlignment="1">
      <alignment vertical="center" wrapText="1"/>
    </xf>
    <xf numFmtId="170" fontId="28" fillId="9" borderId="0" xfId="0" applyNumberFormat="1" applyFont="1" applyFill="1" applyAlignment="1">
      <alignment horizontal="center" vertical="center" wrapText="1"/>
    </xf>
    <xf numFmtId="183" fontId="20" fillId="9" borderId="0" xfId="0" applyNumberFormat="1" applyFont="1" applyFill="1" applyAlignment="1">
      <alignment horizontal="center" vertical="center" wrapText="1"/>
    </xf>
    <xf numFmtId="166" fontId="20" fillId="9" borderId="0" xfId="0" applyNumberFormat="1" applyFont="1" applyFill="1" applyAlignment="1">
      <alignment horizontal="center" vertical="center" wrapText="1"/>
    </xf>
    <xf numFmtId="0" fontId="6" fillId="10" borderId="4" xfId="0" applyFont="1" applyFill="1" applyBorder="1" applyAlignment="1">
      <alignment vertical="center" wrapText="1"/>
    </xf>
    <xf numFmtId="167" fontId="9" fillId="10" borderId="5" xfId="0" quotePrefix="1" applyNumberFormat="1" applyFont="1" applyFill="1" applyBorder="1" applyAlignment="1">
      <alignment horizontal="right" vertical="center" wrapText="1"/>
    </xf>
    <xf numFmtId="167" fontId="9" fillId="10" borderId="2" xfId="0" quotePrefix="1" applyNumberFormat="1" applyFont="1" applyFill="1" applyBorder="1" applyAlignment="1">
      <alignment horizontal="left" vertical="center" wrapText="1"/>
    </xf>
    <xf numFmtId="180" fontId="20" fillId="0" borderId="7" xfId="0" applyNumberFormat="1" applyFont="1" applyBorder="1" applyAlignment="1">
      <alignment horizontal="center" vertical="center" wrapText="1"/>
    </xf>
    <xf numFmtId="183" fontId="20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79" fontId="20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80" fontId="32" fillId="0" borderId="0" xfId="0" applyNumberFormat="1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178" fontId="20" fillId="0" borderId="0" xfId="0" applyNumberFormat="1" applyFont="1" applyAlignment="1">
      <alignment vertical="center" wrapText="1"/>
    </xf>
    <xf numFmtId="187" fontId="38" fillId="0" borderId="0" xfId="0" quotePrefix="1" applyNumberFormat="1" applyFont="1" applyAlignment="1">
      <alignment horizontal="center" vertical="center" wrapText="1"/>
    </xf>
    <xf numFmtId="177" fontId="3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81" fontId="20" fillId="4" borderId="15" xfId="0" applyNumberFormat="1" applyFont="1" applyFill="1" applyBorder="1" applyAlignment="1">
      <alignment horizontal="center" vertical="center" wrapText="1"/>
    </xf>
    <xf numFmtId="174" fontId="20" fillId="4" borderId="10" xfId="0" applyNumberFormat="1" applyFont="1" applyFill="1" applyBorder="1" applyAlignment="1">
      <alignment horizontal="center" vertical="center" wrapText="1"/>
    </xf>
    <xf numFmtId="183" fontId="20" fillId="10" borderId="2" xfId="0" applyNumberFormat="1" applyFont="1" applyFill="1" applyBorder="1" applyAlignment="1">
      <alignment horizontal="center" vertical="center" wrapText="1"/>
    </xf>
    <xf numFmtId="166" fontId="20" fillId="10" borderId="3" xfId="0" applyNumberFormat="1" applyFont="1" applyFill="1" applyBorder="1" applyAlignment="1">
      <alignment horizontal="center" vertical="center" wrapText="1"/>
    </xf>
    <xf numFmtId="186" fontId="51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right" wrapText="1"/>
    </xf>
    <xf numFmtId="0" fontId="7" fillId="0" borderId="20" xfId="0" applyFont="1" applyBorder="1"/>
    <xf numFmtId="0" fontId="0" fillId="0" borderId="20" xfId="0" applyBorder="1"/>
    <xf numFmtId="0" fontId="10" fillId="2" borderId="22" xfId="0" applyFont="1" applyFill="1" applyBorder="1" applyAlignment="1">
      <alignment wrapText="1"/>
    </xf>
    <xf numFmtId="0" fontId="12" fillId="2" borderId="22" xfId="0" applyFont="1" applyFill="1" applyBorder="1" applyAlignment="1">
      <alignment vertical="center" wrapText="1"/>
    </xf>
    <xf numFmtId="186" fontId="45" fillId="2" borderId="20" xfId="0" applyNumberFormat="1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wrapText="1"/>
    </xf>
    <xf numFmtId="186" fontId="44" fillId="2" borderId="20" xfId="0" applyNumberFormat="1" applyFont="1" applyFill="1" applyBorder="1" applyAlignment="1">
      <alignment horizontal="center" wrapText="1"/>
    </xf>
    <xf numFmtId="0" fontId="1" fillId="0" borderId="30" xfId="0" applyFont="1" applyBorder="1"/>
    <xf numFmtId="164" fontId="9" fillId="0" borderId="5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28" fillId="7" borderId="5" xfId="0" applyNumberFormat="1" applyFont="1" applyFill="1" applyBorder="1" applyAlignment="1">
      <alignment horizontal="center" vertical="center" wrapText="1"/>
    </xf>
    <xf numFmtId="164" fontId="28" fillId="7" borderId="2" xfId="0" applyNumberFormat="1" applyFont="1" applyFill="1" applyBorder="1" applyAlignment="1">
      <alignment horizontal="center" vertical="center" wrapText="1"/>
    </xf>
    <xf numFmtId="170" fontId="28" fillId="0" borderId="5" xfId="0" applyNumberFormat="1" applyFont="1" applyBorder="1" applyAlignment="1">
      <alignment horizontal="center" vertical="center" wrapText="1"/>
    </xf>
    <xf numFmtId="170" fontId="28" fillId="0" borderId="2" xfId="0" applyNumberFormat="1" applyFont="1" applyBorder="1" applyAlignment="1">
      <alignment horizontal="center" vertical="center" wrapText="1"/>
    </xf>
    <xf numFmtId="170" fontId="28" fillId="7" borderId="5" xfId="0" applyNumberFormat="1" applyFont="1" applyFill="1" applyBorder="1" applyAlignment="1">
      <alignment horizontal="center" vertical="center" wrapText="1"/>
    </xf>
    <xf numFmtId="170" fontId="28" fillId="7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/>
    </xf>
    <xf numFmtId="0" fontId="41" fillId="6" borderId="8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170" fontId="9" fillId="4" borderId="5" xfId="0" applyNumberFormat="1" applyFont="1" applyFill="1" applyBorder="1" applyAlignment="1">
      <alignment horizontal="center" vertical="center" wrapText="1"/>
    </xf>
    <xf numFmtId="170" fontId="9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69" fontId="9" fillId="4" borderId="5" xfId="0" applyNumberFormat="1" applyFont="1" applyFill="1" applyBorder="1" applyAlignment="1">
      <alignment horizontal="center" vertical="center" wrapText="1"/>
    </xf>
    <xf numFmtId="169" fontId="9" fillId="4" borderId="2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2" fontId="9" fillId="4" borderId="5" xfId="0" applyNumberFormat="1" applyFont="1" applyFill="1" applyBorder="1" applyAlignment="1">
      <alignment horizontal="center" vertical="center" wrapText="1"/>
    </xf>
    <xf numFmtId="172" fontId="9" fillId="4" borderId="2" xfId="0" applyNumberFormat="1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71" fontId="9" fillId="0" borderId="13" xfId="0" applyNumberFormat="1" applyFont="1" applyBorder="1" applyAlignment="1">
      <alignment horizontal="center" vertical="center" wrapText="1"/>
    </xf>
    <xf numFmtId="171" fontId="9" fillId="0" borderId="12" xfId="0" applyNumberFormat="1" applyFont="1" applyBorder="1" applyAlignment="1">
      <alignment horizontal="center" vertical="center" wrapText="1"/>
    </xf>
    <xf numFmtId="171" fontId="9" fillId="0" borderId="14" xfId="0" applyNumberFormat="1" applyFont="1" applyBorder="1" applyAlignment="1">
      <alignment horizontal="center" vertical="center" wrapText="1"/>
    </xf>
    <xf numFmtId="171" fontId="9" fillId="0" borderId="9" xfId="0" applyNumberFormat="1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center"/>
    </xf>
    <xf numFmtId="0" fontId="27" fillId="6" borderId="6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indent="5"/>
    </xf>
    <xf numFmtId="167" fontId="9" fillId="4" borderId="5" xfId="0" applyNumberFormat="1" applyFont="1" applyFill="1" applyBorder="1" applyAlignment="1">
      <alignment horizontal="center" vertical="center" wrapText="1"/>
    </xf>
    <xf numFmtId="167" fontId="9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 indent="5"/>
    </xf>
    <xf numFmtId="0" fontId="13" fillId="4" borderId="6" xfId="0" applyFont="1" applyFill="1" applyBorder="1" applyAlignment="1">
      <alignment horizontal="left" vertical="center" wrapText="1" indent="5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167" fontId="9" fillId="10" borderId="5" xfId="0" applyNumberFormat="1" applyFont="1" applyFill="1" applyBorder="1" applyAlignment="1">
      <alignment horizontal="center" vertical="center" wrapText="1"/>
    </xf>
    <xf numFmtId="167" fontId="9" fillId="10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left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indent="5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7" fontId="11" fillId="4" borderId="5" xfId="0" applyNumberFormat="1" applyFont="1" applyFill="1" applyBorder="1" applyAlignment="1">
      <alignment horizontal="center" vertical="center" wrapText="1"/>
    </xf>
    <xf numFmtId="167" fontId="11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 indent="5"/>
    </xf>
    <xf numFmtId="0" fontId="6" fillId="4" borderId="6" xfId="0" applyFont="1" applyFill="1" applyBorder="1" applyAlignment="1">
      <alignment horizontal="left" vertical="center" wrapText="1" indent="5"/>
    </xf>
    <xf numFmtId="0" fontId="13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5" fontId="3" fillId="11" borderId="28" xfId="0" applyNumberFormat="1" applyFont="1" applyFill="1" applyBorder="1" applyAlignment="1" applyProtection="1">
      <alignment horizontal="center" vertical="center"/>
      <protection locked="0"/>
    </xf>
    <xf numFmtId="175" fontId="3" fillId="11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wrapText="1"/>
    </xf>
    <xf numFmtId="0" fontId="9" fillId="2" borderId="23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wrapText="1"/>
    </xf>
    <xf numFmtId="0" fontId="9" fillId="2" borderId="27" xfId="0" applyFont="1" applyFill="1" applyBorder="1" applyAlignment="1">
      <alignment horizontal="left" wrapText="1"/>
    </xf>
    <xf numFmtId="186" fontId="52" fillId="2" borderId="22" xfId="0" applyNumberFormat="1" applyFont="1" applyFill="1" applyBorder="1" applyAlignment="1">
      <alignment horizontal="center" vertical="center" wrapText="1"/>
    </xf>
    <xf numFmtId="186" fontId="52" fillId="2" borderId="0" xfId="0" applyNumberFormat="1" applyFont="1" applyFill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3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</cellStyles>
  <dxfs count="0"/>
  <tableStyles count="0" defaultTableStyle="TableStyleMedium9" defaultPivotStyle="PivotStyleMedium7"/>
  <colors>
    <mruColors>
      <color rgb="FFFF9843"/>
      <color rgb="FFFFFD78"/>
      <color rgb="FF7AA0CD"/>
      <color rgb="FFD3D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showGridLines="0" tabSelected="1" view="pageLayout" topLeftCell="A56" zoomScale="140" zoomScaleNormal="100" zoomScalePageLayoutView="140" workbookViewId="0">
      <selection activeCell="G11" sqref="G11:H11"/>
    </sheetView>
  </sheetViews>
  <sheetFormatPr baseColWidth="10" defaultRowHeight="15.75"/>
  <cols>
    <col min="1" max="1" width="11.875" customWidth="1"/>
    <col min="2" max="3" width="10.375" customWidth="1"/>
    <col min="4" max="4" width="8.375" customWidth="1"/>
    <col min="5" max="5" width="10.375" customWidth="1"/>
    <col min="6" max="6" width="10" customWidth="1"/>
    <col min="7" max="7" width="11.125" customWidth="1"/>
    <col min="8" max="8" width="12.125" customWidth="1"/>
    <col min="9" max="22" width="0" hidden="1" customWidth="1"/>
  </cols>
  <sheetData>
    <row r="1" spans="1:8" ht="14.25" customHeight="1">
      <c r="B1" s="234"/>
      <c r="C1" s="234"/>
      <c r="D1" s="234"/>
      <c r="E1" s="234"/>
      <c r="F1" s="234"/>
      <c r="G1" s="234"/>
    </row>
    <row r="2" spans="1:8" ht="13.5" customHeight="1"/>
    <row r="3" spans="1:8" ht="23.25">
      <c r="B3" s="238"/>
      <c r="C3" s="239"/>
      <c r="D3" s="239"/>
      <c r="E3" s="239"/>
      <c r="F3" s="239"/>
      <c r="G3" s="239"/>
    </row>
    <row r="4" spans="1:8">
      <c r="A4" s="240"/>
      <c r="B4" s="240"/>
      <c r="C4" s="240"/>
      <c r="D4" s="240"/>
      <c r="E4" s="240"/>
      <c r="F4" s="240"/>
      <c r="G4" s="240"/>
      <c r="H4" s="240"/>
    </row>
    <row r="5" spans="1:8" ht="20.25" customHeight="1">
      <c r="B5" s="233" t="s">
        <v>0</v>
      </c>
      <c r="C5" s="234"/>
      <c r="D5" s="234"/>
      <c r="E5" s="234"/>
      <c r="F5" s="234"/>
      <c r="G5" s="234"/>
    </row>
    <row r="6" spans="1:8" ht="21.75" customHeight="1" thickBot="1"/>
    <row r="7" spans="1:8" ht="27" customHeight="1" thickBot="1">
      <c r="B7" s="235" t="s">
        <v>85</v>
      </c>
      <c r="C7" s="236"/>
      <c r="D7" s="236"/>
      <c r="E7" s="236"/>
      <c r="F7" s="236"/>
      <c r="G7" s="237"/>
    </row>
    <row r="8" spans="1:8" ht="27" customHeight="1"/>
    <row r="9" spans="1:8" ht="5.25" customHeight="1"/>
    <row r="10" spans="1:8" ht="10.5" customHeight="1"/>
    <row r="11" spans="1:8" ht="45.75" customHeight="1">
      <c r="C11" s="214"/>
      <c r="D11" s="214"/>
      <c r="E11" s="211" t="s">
        <v>83</v>
      </c>
      <c r="F11" s="211"/>
      <c r="G11" s="212">
        <v>4</v>
      </c>
      <c r="H11" s="213"/>
    </row>
    <row r="12" spans="1:8" ht="21.75" customHeight="1" thickBot="1">
      <c r="A12" s="122" t="s">
        <v>1</v>
      </c>
      <c r="B12" s="123"/>
      <c r="C12" s="123"/>
      <c r="D12" s="123"/>
      <c r="E12" s="123"/>
      <c r="F12" s="123"/>
      <c r="G12" s="123"/>
      <c r="H12" s="123"/>
    </row>
    <row r="13" spans="1:8" ht="16.5" thickTop="1">
      <c r="A13" s="218" t="s">
        <v>53</v>
      </c>
      <c r="B13" s="124" t="s">
        <v>50</v>
      </c>
      <c r="C13" s="221" t="s">
        <v>57</v>
      </c>
      <c r="D13" s="125"/>
      <c r="E13" s="230" t="s">
        <v>52</v>
      </c>
      <c r="F13" s="228">
        <f>IF(G11&lt;2,G11+7,G11+8)</f>
        <v>12</v>
      </c>
      <c r="G13" s="224" t="s">
        <v>48</v>
      </c>
      <c r="H13" s="225"/>
    </row>
    <row r="14" spans="1:8" ht="21">
      <c r="A14" s="219"/>
      <c r="B14" s="120">
        <f>IF(G11&lt;1,2.5,IF(G11&lt;2,3,IF(G11&gt;=2,3.5)))</f>
        <v>3.5</v>
      </c>
      <c r="C14" s="222"/>
      <c r="D14" s="121" t="s">
        <v>2</v>
      </c>
      <c r="E14" s="231"/>
      <c r="F14" s="229"/>
      <c r="G14" s="222" t="s">
        <v>47</v>
      </c>
      <c r="H14" s="232"/>
    </row>
    <row r="15" spans="1:8" ht="18" customHeight="1" thickBot="1">
      <c r="A15" s="220"/>
      <c r="B15" s="126"/>
      <c r="C15" s="223"/>
      <c r="D15" s="127"/>
      <c r="E15" s="128" t="s">
        <v>51</v>
      </c>
      <c r="F15" s="129">
        <f>6+G11</f>
        <v>10</v>
      </c>
      <c r="G15" s="226" t="s">
        <v>49</v>
      </c>
      <c r="H15" s="227"/>
    </row>
    <row r="16" spans="1:8" s="87" customFormat="1" ht="18" customHeight="1" thickTop="1">
      <c r="A16" s="80"/>
      <c r="B16" s="81"/>
      <c r="C16" s="82"/>
      <c r="D16" s="83"/>
      <c r="E16" s="84"/>
      <c r="F16" s="85"/>
      <c r="G16" s="86"/>
      <c r="H16" s="86"/>
    </row>
    <row r="17" spans="1:25" s="1" customFormat="1" ht="18" customHeight="1" thickBot="1">
      <c r="A17" s="2" t="s">
        <v>3</v>
      </c>
      <c r="Y17" s="130"/>
    </row>
    <row r="18" spans="1:25" s="1" customFormat="1" ht="22.5" customHeight="1" thickBot="1">
      <c r="A18" s="5" t="s">
        <v>7</v>
      </c>
      <c r="B18" s="208" t="s">
        <v>90</v>
      </c>
      <c r="C18" s="208"/>
      <c r="D18" s="217"/>
      <c r="E18" s="209" t="s">
        <v>4</v>
      </c>
      <c r="F18" s="210"/>
      <c r="G18" s="202" t="s">
        <v>15</v>
      </c>
      <c r="H18" s="203"/>
    </row>
    <row r="19" spans="1:25" ht="20.100000000000001" customHeight="1" thickBot="1">
      <c r="A19" s="3" t="s">
        <v>8</v>
      </c>
      <c r="B19" s="159" t="s">
        <v>65</v>
      </c>
      <c r="C19" s="159"/>
      <c r="D19" s="160"/>
      <c r="E19" s="215">
        <v>20</v>
      </c>
      <c r="F19" s="216"/>
      <c r="G19" s="9">
        <f xml:space="preserve"> (E19*G11)</f>
        <v>80</v>
      </c>
      <c r="H19" s="7">
        <f>G19*1/100</f>
        <v>0.8</v>
      </c>
    </row>
    <row r="20" spans="1:25" ht="23.25" customHeight="1" thickBot="1">
      <c r="A20" s="4" t="s">
        <v>9</v>
      </c>
      <c r="B20" s="163" t="s">
        <v>6</v>
      </c>
      <c r="C20" s="163"/>
      <c r="D20" s="164"/>
      <c r="E20" s="131">
        <v>2</v>
      </c>
      <c r="F20" s="132"/>
      <c r="G20" s="64">
        <f>E20*G11</f>
        <v>8</v>
      </c>
      <c r="H20" s="8">
        <f>G20/10</f>
        <v>0.8</v>
      </c>
    </row>
    <row r="21" spans="1:25" ht="21.75" customHeight="1" thickBot="1">
      <c r="A21" s="3" t="s">
        <v>10</v>
      </c>
      <c r="B21" s="159" t="s">
        <v>56</v>
      </c>
      <c r="C21" s="159"/>
      <c r="D21" s="160"/>
      <c r="E21" s="186">
        <v>1</v>
      </c>
      <c r="F21" s="187"/>
      <c r="G21" s="65">
        <f>E21*G11</f>
        <v>4</v>
      </c>
      <c r="H21" s="7">
        <f>G21/10</f>
        <v>0.4</v>
      </c>
    </row>
    <row r="22" spans="1:25" ht="23.25" customHeight="1" thickBot="1">
      <c r="A22" s="4" t="s">
        <v>11</v>
      </c>
      <c r="B22" s="163" t="s">
        <v>55</v>
      </c>
      <c r="C22" s="163"/>
      <c r="D22" s="164"/>
      <c r="E22" s="199">
        <v>16</v>
      </c>
      <c r="F22" s="200"/>
      <c r="G22" s="56">
        <f>E22*G11</f>
        <v>64</v>
      </c>
      <c r="H22" s="8">
        <f>G22/100</f>
        <v>0.64</v>
      </c>
    </row>
    <row r="23" spans="1:25" ht="9.75" customHeight="1">
      <c r="A23" s="75"/>
      <c r="B23" s="76"/>
      <c r="C23" s="76"/>
      <c r="D23" s="76"/>
      <c r="E23" s="77"/>
      <c r="F23" s="77"/>
      <c r="G23" s="78"/>
      <c r="H23" s="79"/>
    </row>
    <row r="24" spans="1:25" ht="21.95" customHeight="1" thickBot="1">
      <c r="A24" s="2" t="s">
        <v>5</v>
      </c>
    </row>
    <row r="25" spans="1:25" ht="21.95" customHeight="1" thickBot="1">
      <c r="A25" s="5" t="s">
        <v>7</v>
      </c>
      <c r="B25" s="208" t="s">
        <v>91</v>
      </c>
      <c r="C25" s="208"/>
      <c r="D25" s="217"/>
      <c r="E25" s="209" t="s">
        <v>4</v>
      </c>
      <c r="F25" s="210"/>
      <c r="G25" s="202" t="s">
        <v>15</v>
      </c>
      <c r="H25" s="203"/>
    </row>
    <row r="26" spans="1:25" ht="21.95" customHeight="1" thickBot="1">
      <c r="A26" s="152" t="s">
        <v>67</v>
      </c>
      <c r="B26" s="153"/>
      <c r="C26" s="153"/>
      <c r="D26" s="154"/>
      <c r="E26" s="165">
        <v>0.01</v>
      </c>
      <c r="F26" s="166"/>
      <c r="G26" s="13">
        <f>E26*G11</f>
        <v>0.04</v>
      </c>
      <c r="H26" s="7">
        <f>G26/0.1</f>
        <v>0.39999999999999997</v>
      </c>
    </row>
    <row r="27" spans="1:25" ht="21.95" customHeight="1" thickBot="1">
      <c r="A27" s="4" t="s">
        <v>12</v>
      </c>
      <c r="B27" s="163" t="s">
        <v>92</v>
      </c>
      <c r="C27" s="163"/>
      <c r="D27" s="164"/>
      <c r="E27" s="131">
        <v>20</v>
      </c>
      <c r="F27" s="132"/>
      <c r="G27" s="10">
        <f>E27*G11</f>
        <v>80</v>
      </c>
      <c r="H27" s="8">
        <f>G27/100</f>
        <v>0.8</v>
      </c>
    </row>
    <row r="28" spans="1:25" ht="21.95" customHeight="1" thickBot="1">
      <c r="A28" s="3" t="s">
        <v>13</v>
      </c>
      <c r="B28" s="159" t="s">
        <v>86</v>
      </c>
      <c r="C28" s="159"/>
      <c r="D28" s="160"/>
      <c r="E28" s="161">
        <v>0.1</v>
      </c>
      <c r="F28" s="162"/>
      <c r="G28" s="11">
        <f>E28*G11</f>
        <v>0.4</v>
      </c>
      <c r="H28" s="7">
        <f>G28/3</f>
        <v>0.13333333333333333</v>
      </c>
    </row>
    <row r="29" spans="1:25" ht="18" customHeight="1">
      <c r="A29" s="173" t="s">
        <v>69</v>
      </c>
      <c r="B29" s="174"/>
      <c r="C29" s="174"/>
      <c r="D29" s="175"/>
      <c r="E29" s="179">
        <v>2</v>
      </c>
      <c r="F29" s="180"/>
      <c r="G29" s="167">
        <f>E29*G11</f>
        <v>8</v>
      </c>
      <c r="H29" s="62">
        <f>G29*1</f>
        <v>8</v>
      </c>
    </row>
    <row r="30" spans="1:25" ht="15" customHeight="1" thickBot="1">
      <c r="A30" s="176"/>
      <c r="B30" s="177"/>
      <c r="C30" s="177"/>
      <c r="D30" s="178"/>
      <c r="E30" s="181"/>
      <c r="F30" s="182"/>
      <c r="G30" s="168"/>
      <c r="H30" s="63">
        <f>G29*1</f>
        <v>8</v>
      </c>
    </row>
    <row r="31" spans="1:25" ht="24" customHeight="1" thickBot="1">
      <c r="A31" s="152" t="s">
        <v>68</v>
      </c>
      <c r="B31" s="153"/>
      <c r="C31" s="153"/>
      <c r="D31" s="154"/>
      <c r="E31" s="169">
        <v>0.5</v>
      </c>
      <c r="F31" s="170"/>
      <c r="G31" s="12"/>
      <c r="H31" s="116">
        <f>E31*G11</f>
        <v>2</v>
      </c>
    </row>
    <row r="32" spans="1:25" ht="18" customHeight="1" thickBot="1">
      <c r="A32" s="88"/>
      <c r="B32" s="88"/>
      <c r="C32" s="88"/>
      <c r="D32" s="88"/>
      <c r="E32" s="88"/>
      <c r="F32" s="88"/>
      <c r="G32" s="90"/>
      <c r="H32" s="89"/>
    </row>
    <row r="33" spans="1:8" ht="23.25" customHeight="1" thickBot="1">
      <c r="A33" s="152" t="s">
        <v>14</v>
      </c>
      <c r="B33" s="153"/>
      <c r="C33" s="153"/>
      <c r="D33" s="154"/>
      <c r="E33" s="155" t="s">
        <v>70</v>
      </c>
      <c r="F33" s="156"/>
      <c r="G33" s="57" t="s">
        <v>54</v>
      </c>
      <c r="H33" s="117">
        <f>10*G11</f>
        <v>40</v>
      </c>
    </row>
    <row r="34" spans="1:8" ht="11.25" customHeight="1"/>
    <row r="35" spans="1:8" ht="21.95" customHeight="1" thickBot="1">
      <c r="A35" s="115" t="s">
        <v>45</v>
      </c>
    </row>
    <row r="36" spans="1:8" ht="22.5" customHeight="1" thickBot="1">
      <c r="A36" s="152" t="s">
        <v>16</v>
      </c>
      <c r="B36" s="153"/>
      <c r="C36" s="153"/>
      <c r="D36" s="154"/>
      <c r="E36" s="147" t="s">
        <v>17</v>
      </c>
      <c r="F36" s="148"/>
      <c r="G36" s="6"/>
      <c r="H36" s="14">
        <f>G11*3</f>
        <v>12</v>
      </c>
    </row>
    <row r="37" spans="1:8" ht="14.25" customHeight="1">
      <c r="A37" s="101"/>
      <c r="B37" s="101"/>
      <c r="C37" s="101"/>
      <c r="D37" s="101"/>
      <c r="E37" s="102"/>
      <c r="F37" s="103"/>
      <c r="G37" s="104"/>
      <c r="H37" s="105"/>
    </row>
    <row r="38" spans="1:8" ht="17.25" customHeight="1">
      <c r="A38" s="101"/>
      <c r="B38" s="101"/>
      <c r="C38" s="101"/>
      <c r="D38" s="101"/>
      <c r="E38" s="102"/>
      <c r="F38" s="103"/>
      <c r="G38" s="104"/>
      <c r="H38" s="105"/>
    </row>
    <row r="39" spans="1:8" ht="16.5" thickBot="1">
      <c r="A39" s="19" t="s">
        <v>46</v>
      </c>
    </row>
    <row r="40" spans="1:8" ht="21.95" customHeight="1" thickBot="1">
      <c r="A40" s="15" t="s">
        <v>7</v>
      </c>
      <c r="B40" s="20" t="s">
        <v>28</v>
      </c>
      <c r="C40" s="171" t="s">
        <v>25</v>
      </c>
      <c r="D40" s="172"/>
      <c r="E40" s="30" t="s">
        <v>19</v>
      </c>
      <c r="F40" s="151" t="s">
        <v>66</v>
      </c>
      <c r="G40" s="151"/>
      <c r="H40" s="58" t="s">
        <v>22</v>
      </c>
    </row>
    <row r="41" spans="1:8" ht="29.25" customHeight="1" thickBot="1">
      <c r="A41" s="91" t="s">
        <v>84</v>
      </c>
      <c r="B41" s="26" t="s">
        <v>29</v>
      </c>
      <c r="C41" s="21">
        <f>G11*0.3</f>
        <v>1.2</v>
      </c>
      <c r="D41" s="46" t="s">
        <v>18</v>
      </c>
      <c r="E41" s="24" t="s">
        <v>20</v>
      </c>
      <c r="F41" s="42">
        <f>G11*0.3</f>
        <v>1.2</v>
      </c>
      <c r="G41" s="60" t="s">
        <v>18</v>
      </c>
      <c r="H41" s="34" t="s">
        <v>23</v>
      </c>
    </row>
    <row r="42" spans="1:8" ht="27" customHeight="1" thickBot="1">
      <c r="A42" s="28" t="s">
        <v>79</v>
      </c>
      <c r="B42" s="27" t="s">
        <v>29</v>
      </c>
      <c r="C42" s="22">
        <f>G11*0.3</f>
        <v>1.2</v>
      </c>
      <c r="D42" s="45" t="s">
        <v>18</v>
      </c>
      <c r="E42" s="25" t="s">
        <v>20</v>
      </c>
      <c r="F42" s="43">
        <f>0.3*G11</f>
        <v>1.2</v>
      </c>
      <c r="G42" s="61" t="s">
        <v>18</v>
      </c>
      <c r="H42" s="33" t="s">
        <v>23</v>
      </c>
    </row>
    <row r="43" spans="1:8" ht="27" thickBot="1">
      <c r="A43" s="29" t="s">
        <v>32</v>
      </c>
      <c r="B43" s="26" t="s">
        <v>30</v>
      </c>
      <c r="C43" s="23">
        <f>G11*30</f>
        <v>120</v>
      </c>
      <c r="D43" s="46" t="s">
        <v>18</v>
      </c>
      <c r="E43" s="24" t="s">
        <v>21</v>
      </c>
      <c r="F43" s="31">
        <f>G11*6</f>
        <v>24</v>
      </c>
      <c r="G43" s="60">
        <f>50-F43</f>
        <v>26</v>
      </c>
      <c r="H43" s="32" t="s">
        <v>24</v>
      </c>
    </row>
    <row r="44" spans="1:8" ht="15.75" customHeight="1">
      <c r="A44" s="106"/>
      <c r="B44" s="107"/>
      <c r="C44" s="108"/>
      <c r="D44" s="109"/>
      <c r="E44" s="110"/>
      <c r="F44" s="111"/>
      <c r="G44" s="112"/>
      <c r="H44" s="113"/>
    </row>
    <row r="45" spans="1:8" ht="21.95" customHeight="1" thickBot="1">
      <c r="A45" s="114" t="s">
        <v>44</v>
      </c>
    </row>
    <row r="46" spans="1:8" ht="24" customHeight="1" thickBot="1">
      <c r="A46" s="15" t="s">
        <v>7</v>
      </c>
      <c r="B46" s="35" t="s">
        <v>26</v>
      </c>
      <c r="C46" s="149" t="s">
        <v>25</v>
      </c>
      <c r="D46" s="150"/>
      <c r="E46" s="36" t="s">
        <v>19</v>
      </c>
      <c r="F46" s="151" t="s">
        <v>66</v>
      </c>
      <c r="G46" s="151"/>
      <c r="H46" s="59" t="s">
        <v>22</v>
      </c>
    </row>
    <row r="47" spans="1:8" ht="27" thickBot="1">
      <c r="A47" s="41" t="s">
        <v>80</v>
      </c>
      <c r="B47" s="37" t="s">
        <v>31</v>
      </c>
      <c r="C47" s="38">
        <f>0.5*G11</f>
        <v>2</v>
      </c>
      <c r="D47" s="44" t="s">
        <v>18</v>
      </c>
      <c r="E47" s="39" t="s">
        <v>27</v>
      </c>
      <c r="F47" s="42">
        <f>G11*0.05</f>
        <v>0.2</v>
      </c>
      <c r="G47" s="60" t="s">
        <v>18</v>
      </c>
      <c r="H47" s="40" t="s">
        <v>33</v>
      </c>
    </row>
    <row r="48" spans="1:8" ht="35.25" customHeight="1" thickBot="1">
      <c r="A48" s="41" t="s">
        <v>81</v>
      </c>
      <c r="B48" s="37"/>
      <c r="C48" s="38"/>
      <c r="D48" s="44"/>
      <c r="E48" s="39"/>
      <c r="F48" s="42" t="s">
        <v>72</v>
      </c>
      <c r="G48" s="66" t="s">
        <v>71</v>
      </c>
      <c r="H48" s="40" t="s">
        <v>73</v>
      </c>
    </row>
    <row r="49" spans="1:8" ht="10.5" customHeight="1">
      <c r="A49" s="67"/>
      <c r="B49" s="68"/>
      <c r="C49" s="69"/>
      <c r="D49" s="70"/>
      <c r="E49" s="71"/>
      <c r="F49" s="72"/>
      <c r="G49" s="73"/>
      <c r="H49" s="74"/>
    </row>
    <row r="50" spans="1:8" ht="23.25" customHeight="1" thickBot="1">
      <c r="A50" s="114" t="s">
        <v>43</v>
      </c>
    </row>
    <row r="51" spans="1:8" ht="22.5" customHeight="1" thickBot="1">
      <c r="A51" s="15" t="s">
        <v>7</v>
      </c>
      <c r="B51" s="183" t="s">
        <v>87</v>
      </c>
      <c r="C51" s="183"/>
      <c r="D51" s="184"/>
      <c r="E51" s="137" t="s">
        <v>4</v>
      </c>
      <c r="F51" s="138"/>
      <c r="G51" s="157" t="s">
        <v>15</v>
      </c>
      <c r="H51" s="158"/>
    </row>
    <row r="52" spans="1:8" ht="24" customHeight="1" thickBot="1">
      <c r="A52" s="18" t="s">
        <v>9</v>
      </c>
      <c r="B52" s="145" t="s">
        <v>6</v>
      </c>
      <c r="C52" s="145"/>
      <c r="D52" s="146"/>
      <c r="E52" s="139">
        <v>2</v>
      </c>
      <c r="F52" s="140"/>
      <c r="G52" s="47">
        <f>E52*G11</f>
        <v>8</v>
      </c>
      <c r="H52" s="16">
        <f>G52/10</f>
        <v>0.8</v>
      </c>
    </row>
    <row r="53" spans="1:8" ht="16.5" thickBot="1">
      <c r="A53" s="17" t="s">
        <v>34</v>
      </c>
      <c r="B53" s="133" t="s">
        <v>63</v>
      </c>
      <c r="C53" s="133"/>
      <c r="D53" s="134"/>
      <c r="E53" s="141">
        <v>0.1</v>
      </c>
      <c r="F53" s="142"/>
      <c r="G53" s="48">
        <f>E53*G11</f>
        <v>0.4</v>
      </c>
      <c r="H53" s="50">
        <f>G53/10*10</f>
        <v>0.4</v>
      </c>
    </row>
    <row r="54" spans="1:8" ht="21" customHeight="1" thickBot="1">
      <c r="A54" s="18" t="s">
        <v>10</v>
      </c>
      <c r="B54" s="135" t="s">
        <v>64</v>
      </c>
      <c r="C54" s="135"/>
      <c r="D54" s="136"/>
      <c r="E54" s="143">
        <v>0.5</v>
      </c>
      <c r="F54" s="144"/>
      <c r="G54" s="49">
        <f>E54*G11</f>
        <v>2</v>
      </c>
      <c r="H54" s="16">
        <f>G54/10</f>
        <v>0.2</v>
      </c>
    </row>
    <row r="55" spans="1:8" s="87" customFormat="1" ht="9.75" customHeight="1">
      <c r="A55" s="92"/>
      <c r="B55" s="70"/>
      <c r="C55" s="70"/>
      <c r="D55" s="70"/>
      <c r="E55" s="93"/>
      <c r="F55" s="93"/>
      <c r="G55" s="94"/>
      <c r="H55" s="95"/>
    </row>
    <row r="56" spans="1:8" ht="19.5" customHeight="1" thickBot="1">
      <c r="A56" s="114" t="s">
        <v>42</v>
      </c>
    </row>
    <row r="57" spans="1:8" ht="24" customHeight="1" thickBot="1">
      <c r="A57" s="5" t="s">
        <v>7</v>
      </c>
      <c r="B57" s="208" t="s">
        <v>88</v>
      </c>
      <c r="C57" s="208"/>
      <c r="D57" s="208"/>
      <c r="E57" s="209" t="s">
        <v>4</v>
      </c>
      <c r="F57" s="210"/>
      <c r="G57" s="202" t="s">
        <v>15</v>
      </c>
      <c r="H57" s="203"/>
    </row>
    <row r="58" spans="1:8" ht="21" customHeight="1" thickBot="1">
      <c r="A58" s="51" t="s">
        <v>37</v>
      </c>
      <c r="B58" s="190" t="s">
        <v>58</v>
      </c>
      <c r="C58" s="206"/>
      <c r="D58" s="207"/>
      <c r="E58" s="204" t="s">
        <v>74</v>
      </c>
      <c r="F58" s="205"/>
      <c r="G58" s="52"/>
      <c r="H58" s="53"/>
    </row>
    <row r="59" spans="1:8" ht="21.75" customHeight="1" thickBot="1">
      <c r="A59" s="4" t="s">
        <v>35</v>
      </c>
      <c r="B59" s="201" t="s">
        <v>59</v>
      </c>
      <c r="C59" s="201"/>
      <c r="D59" s="201"/>
      <c r="E59" s="199">
        <v>50</v>
      </c>
      <c r="F59" s="200"/>
      <c r="G59" s="54">
        <f>E59*G11</f>
        <v>200</v>
      </c>
      <c r="H59" s="8">
        <f>G59/50</f>
        <v>4</v>
      </c>
    </row>
    <row r="60" spans="1:8" ht="18.75" customHeight="1" thickBot="1">
      <c r="A60" s="3" t="s">
        <v>36</v>
      </c>
      <c r="B60" s="185" t="s">
        <v>60</v>
      </c>
      <c r="C60" s="185"/>
      <c r="D60" s="185"/>
      <c r="E60" s="186">
        <v>15</v>
      </c>
      <c r="F60" s="187"/>
      <c r="G60" s="55">
        <f>E60*G11</f>
        <v>60</v>
      </c>
      <c r="H60" s="7">
        <f>G60/5</f>
        <v>12</v>
      </c>
    </row>
    <row r="61" spans="1:8" ht="21.75" customHeight="1" thickBot="1">
      <c r="A61" s="4" t="s">
        <v>38</v>
      </c>
      <c r="B61" s="201" t="s">
        <v>75</v>
      </c>
      <c r="C61" s="201"/>
      <c r="D61" s="201"/>
      <c r="E61" s="199">
        <v>30</v>
      </c>
      <c r="F61" s="200"/>
      <c r="G61" s="56">
        <f>E61*G11</f>
        <v>120</v>
      </c>
      <c r="H61" s="8">
        <f>G61/100</f>
        <v>1.2</v>
      </c>
    </row>
    <row r="62" spans="1:8" ht="21.75" customHeight="1" thickBot="1">
      <c r="A62" s="3" t="s">
        <v>76</v>
      </c>
      <c r="B62" s="185" t="s">
        <v>78</v>
      </c>
      <c r="C62" s="185"/>
      <c r="D62" s="185"/>
      <c r="E62" s="186">
        <v>50</v>
      </c>
      <c r="F62" s="187"/>
      <c r="G62" s="55">
        <f>E62*G11</f>
        <v>200</v>
      </c>
      <c r="H62" s="7">
        <f>G62/125</f>
        <v>1.6</v>
      </c>
    </row>
    <row r="63" spans="1:8" ht="21.95" customHeight="1" thickBot="1">
      <c r="A63" s="192" t="s">
        <v>89</v>
      </c>
      <c r="B63" s="193"/>
      <c r="C63" s="193"/>
      <c r="D63" s="194"/>
      <c r="E63" s="97" t="s">
        <v>39</v>
      </c>
      <c r="F63" s="98">
        <v>10</v>
      </c>
      <c r="G63" s="56">
        <f>F63*G11</f>
        <v>40</v>
      </c>
      <c r="H63" s="8">
        <f>G63/20</f>
        <v>2</v>
      </c>
    </row>
    <row r="64" spans="1:8" ht="21.95" customHeight="1" thickBot="1">
      <c r="A64" s="3" t="s">
        <v>40</v>
      </c>
      <c r="B64" s="190" t="s">
        <v>61</v>
      </c>
      <c r="C64" s="190"/>
      <c r="D64" s="191"/>
      <c r="E64" s="143">
        <v>0.1</v>
      </c>
      <c r="F64" s="144"/>
      <c r="G64" s="49">
        <f>E64*G11</f>
        <v>0.4</v>
      </c>
      <c r="H64" s="16">
        <f>G64/0.4</f>
        <v>1</v>
      </c>
    </row>
    <row r="65" spans="1:8" ht="21.95" customHeight="1" thickBot="1">
      <c r="A65" s="192" t="s">
        <v>62</v>
      </c>
      <c r="B65" s="193"/>
      <c r="C65" s="193"/>
      <c r="D65" s="194"/>
      <c r="E65" s="199">
        <v>20</v>
      </c>
      <c r="F65" s="200"/>
      <c r="G65" s="99">
        <f>E65*G11</f>
        <v>80</v>
      </c>
      <c r="H65" s="8">
        <f>G65/50</f>
        <v>1.6</v>
      </c>
    </row>
    <row r="66" spans="1:8" ht="22.5" customHeight="1" thickBot="1">
      <c r="A66" s="3" t="s">
        <v>41</v>
      </c>
      <c r="B66" s="188" t="s">
        <v>77</v>
      </c>
      <c r="C66" s="188"/>
      <c r="D66" s="189"/>
      <c r="E66" s="143">
        <v>0.1</v>
      </c>
      <c r="F66" s="144"/>
      <c r="G66" s="55">
        <f>E66*G11</f>
        <v>0.4</v>
      </c>
      <c r="H66" s="7">
        <f>G66*1</f>
        <v>0.4</v>
      </c>
    </row>
    <row r="67" spans="1:8" ht="20.25" customHeight="1" thickBot="1">
      <c r="A67" s="96" t="s">
        <v>82</v>
      </c>
      <c r="B67" s="197" t="s">
        <v>93</v>
      </c>
      <c r="C67" s="197"/>
      <c r="D67" s="198"/>
      <c r="E67" s="195">
        <v>1</v>
      </c>
      <c r="F67" s="196"/>
      <c r="G67" s="118">
        <f>E67*G11</f>
        <v>4</v>
      </c>
      <c r="H67" s="119">
        <f>G67/5</f>
        <v>0.8</v>
      </c>
    </row>
    <row r="68" spans="1:8" ht="21.95" customHeight="1" thickBot="1">
      <c r="A68" s="3"/>
      <c r="B68" s="159"/>
      <c r="C68" s="159"/>
      <c r="D68" s="160"/>
      <c r="E68" s="186"/>
      <c r="F68" s="187"/>
      <c r="G68" s="100"/>
      <c r="H68" s="7"/>
    </row>
    <row r="69" spans="1:8" ht="21.95" customHeight="1"/>
  </sheetData>
  <sheetProtection algorithmName="SHA-512" hashValue="EUJRbTim2r1g+aVmXp53em2MehOrEhHKV9nlXYuLEErkOH4hTatCQ70FErF2FhYCdXYa6GxAByIMxwYRkzuJmw==" saltValue="rmNpKgEm9VZribknQ1RvDg==" spinCount="100000" sheet="1" selectLockedCells="1"/>
  <mergeCells count="81">
    <mergeCell ref="B5:G5"/>
    <mergeCell ref="B7:G7"/>
    <mergeCell ref="B3:G3"/>
    <mergeCell ref="B1:G1"/>
    <mergeCell ref="A4:H4"/>
    <mergeCell ref="A13:A15"/>
    <mergeCell ref="C13:C15"/>
    <mergeCell ref="G13:H13"/>
    <mergeCell ref="G15:H15"/>
    <mergeCell ref="F13:F14"/>
    <mergeCell ref="E13:E14"/>
    <mergeCell ref="G14:H14"/>
    <mergeCell ref="E11:F11"/>
    <mergeCell ref="G11:H11"/>
    <mergeCell ref="C11:D11"/>
    <mergeCell ref="G18:H18"/>
    <mergeCell ref="G25:H25"/>
    <mergeCell ref="E19:F19"/>
    <mergeCell ref="B18:D18"/>
    <mergeCell ref="B19:D19"/>
    <mergeCell ref="E18:F18"/>
    <mergeCell ref="E25:F25"/>
    <mergeCell ref="B25:D25"/>
    <mergeCell ref="B20:D20"/>
    <mergeCell ref="B21:D21"/>
    <mergeCell ref="B22:D22"/>
    <mergeCell ref="E21:F21"/>
    <mergeCell ref="E22:F22"/>
    <mergeCell ref="B61:D61"/>
    <mergeCell ref="G57:H57"/>
    <mergeCell ref="E58:F58"/>
    <mergeCell ref="B58:D58"/>
    <mergeCell ref="B59:D59"/>
    <mergeCell ref="E59:F59"/>
    <mergeCell ref="B57:D57"/>
    <mergeCell ref="E57:F57"/>
    <mergeCell ref="B60:D60"/>
    <mergeCell ref="E60:F60"/>
    <mergeCell ref="B51:D51"/>
    <mergeCell ref="A36:D36"/>
    <mergeCell ref="B62:D62"/>
    <mergeCell ref="E62:F62"/>
    <mergeCell ref="E68:F68"/>
    <mergeCell ref="B66:D66"/>
    <mergeCell ref="B64:D64"/>
    <mergeCell ref="E64:F64"/>
    <mergeCell ref="A65:D65"/>
    <mergeCell ref="E66:F66"/>
    <mergeCell ref="E67:F67"/>
    <mergeCell ref="B68:D68"/>
    <mergeCell ref="B67:D67"/>
    <mergeCell ref="A63:D63"/>
    <mergeCell ref="E65:F65"/>
    <mergeCell ref="E61:F61"/>
    <mergeCell ref="E31:F31"/>
    <mergeCell ref="A31:D31"/>
    <mergeCell ref="C40:D40"/>
    <mergeCell ref="F40:G40"/>
    <mergeCell ref="A29:D30"/>
    <mergeCell ref="E29:F30"/>
    <mergeCell ref="A26:D26"/>
    <mergeCell ref="E27:F27"/>
    <mergeCell ref="B27:D27"/>
    <mergeCell ref="E26:F26"/>
    <mergeCell ref="G29:G30"/>
    <mergeCell ref="E20:F20"/>
    <mergeCell ref="B53:D53"/>
    <mergeCell ref="B54:D54"/>
    <mergeCell ref="E51:F51"/>
    <mergeCell ref="E52:F52"/>
    <mergeCell ref="E53:F53"/>
    <mergeCell ref="E54:F54"/>
    <mergeCell ref="B52:D52"/>
    <mergeCell ref="E36:F36"/>
    <mergeCell ref="C46:D46"/>
    <mergeCell ref="F46:G46"/>
    <mergeCell ref="A33:D33"/>
    <mergeCell ref="E33:F33"/>
    <mergeCell ref="G51:H51"/>
    <mergeCell ref="B28:D28"/>
    <mergeCell ref="E28:F28"/>
  </mergeCells>
  <phoneticPr fontId="4" type="noConversion"/>
  <pageMargins left="0.58000000000000007" right="0.47222222222222221" top="0.75000000000000011" bottom="0.75000000000000011" header="0.30000000000000004" footer="0.23622047244094491"/>
  <pageSetup paperSize="9" orientation="portrait" r:id="rId1"/>
  <headerFooter differentFirst="1" scaleWithDoc="0">
    <oddHeader>&amp;R&amp;G</oddHeader>
    <oddFooter xml:space="preserve">&amp;L&amp;8V 03&amp;R&amp;"Calibri,Standard"&amp;8&amp;K000000Mod. : D. Morgillo,  05/2026
</oddFooter>
    <firstHeader>&amp;R&amp;G</firstHeader>
    <firstFooter>&amp;L_x000D_&amp;1#&amp;"Calibri"&amp;10&amp;K000000 Intern</firstFooter>
  </headerFooter>
  <ignoredErrors>
    <ignoredError sqref="H53 H62 H66" formula="1"/>
  </ignoredErrors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.75"/>
  <sheetData/>
  <pageMargins left="0.7" right="0.7" top="0.75" bottom="0.75" header="0.3" footer="0.3"/>
  <headerFooter>
    <oddFooter>&amp;L_x000D_&amp;1#&amp;"Calibri"&amp;10&amp;K000000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Morgillo Davide</cp:lastModifiedBy>
  <cp:lastPrinted>2024-06-13T07:49:44Z</cp:lastPrinted>
  <dcterms:created xsi:type="dcterms:W3CDTF">2017-10-26T18:03:51Z</dcterms:created>
  <dcterms:modified xsi:type="dcterms:W3CDTF">2026-05-07T12:57:20Z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862153-2228-491a-9337-4a0ed666401f_Enabled">
    <vt:lpwstr>true</vt:lpwstr>
  </property>
  <property fmtid="{D5CDD505-2E9C-101B-9397-08002B2CF9AE}" pid="3" name="MSIP_Label_a9862153-2228-491a-9337-4a0ed666401f_SetDate">
    <vt:lpwstr>2026-05-07T12:50:46Z</vt:lpwstr>
  </property>
  <property fmtid="{D5CDD505-2E9C-101B-9397-08002B2CF9AE}" pid="4" name="MSIP_Label_a9862153-2228-491a-9337-4a0ed666401f_Method">
    <vt:lpwstr>Standard</vt:lpwstr>
  </property>
  <property fmtid="{D5CDD505-2E9C-101B-9397-08002B2CF9AE}" pid="5" name="MSIP_Label_a9862153-2228-491a-9337-4a0ed666401f_Name">
    <vt:lpwstr>Internal</vt:lpwstr>
  </property>
  <property fmtid="{D5CDD505-2E9C-101B-9397-08002B2CF9AE}" pid="6" name="MSIP_Label_a9862153-2228-491a-9337-4a0ed666401f_SiteId">
    <vt:lpwstr>6598cf52-af54-44c6-a143-7780accf71b4</vt:lpwstr>
  </property>
  <property fmtid="{D5CDD505-2E9C-101B-9397-08002B2CF9AE}" pid="7" name="MSIP_Label_a9862153-2228-491a-9337-4a0ed666401f_ActionId">
    <vt:lpwstr>85f78e8c-446b-4f53-a23e-ce139a339de6</vt:lpwstr>
  </property>
  <property fmtid="{D5CDD505-2E9C-101B-9397-08002B2CF9AE}" pid="8" name="MSIP_Label_a9862153-2228-491a-9337-4a0ed666401f_ContentBits">
    <vt:lpwstr>2</vt:lpwstr>
  </property>
  <property fmtid="{D5CDD505-2E9C-101B-9397-08002B2CF9AE}" pid="9" name="MSIP_Label_a9862153-2228-491a-9337-4a0ed666401f_Tag">
    <vt:lpwstr>10, 3, 0, 1</vt:lpwstr>
  </property>
</Properties>
</file>