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8792" windowHeight="12276"/>
  </bookViews>
  <sheets>
    <sheet name="Rehydrierung" sheetId="1" r:id="rId1"/>
  </sheets>
  <calcPr calcId="145621"/>
</workbook>
</file>

<file path=xl/calcChain.xml><?xml version="1.0" encoding="utf-8"?>
<calcChain xmlns="http://schemas.openxmlformats.org/spreadsheetml/2006/main">
  <c r="E19" i="1" l="1"/>
  <c r="E8" i="1" l="1"/>
  <c r="N4" i="1" s="1"/>
  <c r="E11" i="1" s="1"/>
  <c r="N26" i="1"/>
  <c r="P14" i="1"/>
  <c r="P15" i="1"/>
  <c r="P16" i="1"/>
  <c r="L14" i="1"/>
  <c r="L15" i="1"/>
  <c r="L16" i="1"/>
  <c r="J14" i="1"/>
  <c r="J15" i="1"/>
  <c r="J16" i="1"/>
  <c r="E13" i="1" l="1"/>
  <c r="J17" i="1"/>
  <c r="D30" i="1"/>
  <c r="N16" i="1"/>
  <c r="D37" i="1"/>
  <c r="D39" i="1" s="1"/>
  <c r="N15" i="1"/>
  <c r="N14" i="1"/>
  <c r="J18" i="1"/>
  <c r="N17" i="1" l="1"/>
  <c r="D40" i="1"/>
  <c r="D42" i="1"/>
  <c r="H18" i="1"/>
  <c r="L18" i="1"/>
  <c r="P18" i="1"/>
  <c r="N18" i="1"/>
  <c r="N20" i="1" l="1"/>
  <c r="D43" i="1"/>
  <c r="N21" i="1" l="1"/>
  <c r="P17" i="1"/>
  <c r="H17" i="1"/>
  <c r="L17" i="1"/>
  <c r="E20" i="1"/>
  <c r="E21" i="1" s="1"/>
  <c r="J11" i="1" l="1"/>
  <c r="J20" i="1" s="1"/>
  <c r="J21" i="1" s="1"/>
  <c r="H11" i="1"/>
  <c r="N11" i="1"/>
  <c r="P11" i="1"/>
  <c r="P20" i="1" s="1"/>
  <c r="P21" i="1" s="1"/>
  <c r="L11" i="1"/>
  <c r="L20" i="1" s="1"/>
  <c r="L21" i="1" s="1"/>
</calcChain>
</file>

<file path=xl/sharedStrings.xml><?xml version="1.0" encoding="utf-8"?>
<sst xmlns="http://schemas.openxmlformats.org/spreadsheetml/2006/main" count="138" uniqueCount="78">
  <si>
    <t>Ausmass der Dehydratation (%)</t>
  </si>
  <si>
    <t>Aktuelles Gewicht (kg)</t>
  </si>
  <si>
    <t>Ausgangsgewicht (kg)</t>
  </si>
  <si>
    <t>ml</t>
  </si>
  <si>
    <t>kg</t>
  </si>
  <si>
    <t>%</t>
  </si>
  <si>
    <t>Natrium-Zufuhr</t>
  </si>
  <si>
    <t>mmol</t>
  </si>
  <si>
    <t>Glucose-Zufuhr</t>
  </si>
  <si>
    <t>Wasser-Zufuhr</t>
  </si>
  <si>
    <t>mg/kg/Min</t>
  </si>
  <si>
    <t>Menge</t>
  </si>
  <si>
    <t>Zeit</t>
  </si>
  <si>
    <t>Kalium-Zufuhr</t>
  </si>
  <si>
    <t>ml/kg/Tag</t>
  </si>
  <si>
    <t>ml/Tag</t>
  </si>
  <si>
    <t>mmol/kg/Tag</t>
  </si>
  <si>
    <t>g/kg/Tag</t>
  </si>
  <si>
    <t>Total (Menge/kg/Tag)</t>
  </si>
  <si>
    <t>mmol/Tag</t>
  </si>
  <si>
    <t>NaCl 3% (0.513 mmol/ml)</t>
  </si>
  <si>
    <t>NaCl 23.4% (4 mmol/ml)</t>
  </si>
  <si>
    <t>Aqua dest</t>
  </si>
  <si>
    <t>ml/Std</t>
  </si>
  <si>
    <t>Zusätzliche Glucose-Zufuhr</t>
  </si>
  <si>
    <t xml:space="preserve">Glucose-Zufuhr </t>
  </si>
  <si>
    <t>Bei symptomatischer Hyponatriämie</t>
  </si>
  <si>
    <t>mmol/l</t>
  </si>
  <si>
    <t>Gewünschter Na-Anstieg</t>
  </si>
  <si>
    <t>Notwendige Natrium-Zufuhr</t>
  </si>
  <si>
    <t>Infusionsrate</t>
  </si>
  <si>
    <t>Stunde 1-4</t>
  </si>
  <si>
    <t>um ca. 8-10 mmol/l)</t>
  </si>
  <si>
    <r>
      <t>Alternative</t>
    </r>
    <r>
      <rPr>
        <sz val="10"/>
        <rFont val="Arial"/>
        <family val="2"/>
      </rPr>
      <t>: NaCl 3% 10-12 ml/kg (entspricht Korrektur</t>
    </r>
  </si>
  <si>
    <t>Anteil Oralpädon</t>
  </si>
  <si>
    <t>Erhaltungsbedarf</t>
  </si>
  <si>
    <t>Anteil Muttermilch</t>
  </si>
  <si>
    <t>Anteil Formulamilch 14%</t>
  </si>
  <si>
    <t>Datum</t>
  </si>
  <si>
    <t>Muttermilch</t>
  </si>
  <si>
    <t>Formulamilch 14%</t>
  </si>
  <si>
    <t>Oralpädon</t>
  </si>
  <si>
    <t>Glucose 40%</t>
  </si>
  <si>
    <t>i.v. Stunde 1-4</t>
  </si>
  <si>
    <t>KCl 15% (2 mmol/ml)</t>
  </si>
  <si>
    <t>Arzt</t>
  </si>
  <si>
    <t>Infusion an Trinkmenge anpassen</t>
  </si>
  <si>
    <t>Stunde 1-24</t>
  </si>
  <si>
    <t>(10ml/kg pro flüssige Stuhlentleerung)</t>
  </si>
  <si>
    <t>p.o. über 24 Stunden</t>
  </si>
  <si>
    <t>i.v. über 24 Stunden</t>
  </si>
  <si>
    <t>i.v. pro Stunde</t>
  </si>
  <si>
    <t>Achtung: Trinkmenge für Säuglinge 2 - 6 Monate: 1/6 - 1/8 des Körpergewichts</t>
  </si>
  <si>
    <t xml:space="preserve">           Rehydrierung langsamer, E'lyt-Kontrollen 2-stdl.</t>
  </si>
  <si>
    <r>
      <t xml:space="preserve">        Falls Na</t>
    </r>
    <r>
      <rPr>
        <vertAlign val="superscript"/>
        <sz val="14"/>
        <rFont val="Arial"/>
        <family val="2"/>
      </rPr>
      <t>+</t>
    </r>
    <r>
      <rPr>
        <sz val="14"/>
        <rFont val="Arial"/>
        <family val="2"/>
      </rPr>
      <t>&lt;125 mmol/l / Na</t>
    </r>
    <r>
      <rPr>
        <vertAlign val="superscript"/>
        <sz val="14"/>
        <rFont val="Arial"/>
        <family val="2"/>
      </rPr>
      <t>+</t>
    </r>
    <r>
      <rPr>
        <sz val="14"/>
        <rFont val="Arial"/>
        <family val="2"/>
      </rPr>
      <t>&gt;155 mmol/l</t>
    </r>
  </si>
  <si>
    <t>Total (Menge/Tag)</t>
  </si>
  <si>
    <t>R-Acetat = Ringeracetat</t>
  </si>
  <si>
    <t>Weitere Verluste: Ersatz mit Ringeracetat 1% Glucose</t>
  </si>
  <si>
    <t>&lt; 2 Jahre: Anteil R-Acetat 5% Glucose</t>
  </si>
  <si>
    <t>&gt; 2 Jahre: Anteil R-Acetat 1% Glucose</t>
  </si>
  <si>
    <t>Definitive Verordnungen</t>
  </si>
  <si>
    <t>i.v über 24 Stunden</t>
  </si>
  <si>
    <t>Schock: 10 - 20 ml/kg Ringerfundin i.v.</t>
  </si>
  <si>
    <t>Glucose 40%: in 50 ml Perfusor</t>
  </si>
  <si>
    <t>NaCl 0,9%: nur noch als Trägerlösung für Medikamente</t>
  </si>
  <si>
    <t>&lt;2 Jahre: Ringer-Acetat 5% Glucose</t>
  </si>
  <si>
    <t>&gt;2 Jahre: Ringer-Acetat 1% Glucose</t>
  </si>
  <si>
    <t>Erhaltungsbedarf per os: im Anschluss an Rehydrierung - oder allgemein</t>
  </si>
  <si>
    <t>Erhaltungsbedarf intravenös: im Anschluss an Rehydrierung - oder allgemein</t>
  </si>
  <si>
    <t>Na und K: Erhaltung und Rehydrierung/d</t>
  </si>
  <si>
    <t>Glucose: nur Erhaltung pro Min (und Tag)</t>
  </si>
  <si>
    <t>Ringer-Acetat 1% Glucose</t>
  </si>
  <si>
    <t>Erhaltungsmenge total = oral und i.v.</t>
  </si>
  <si>
    <t>Rehydrierung: Ringer-Acetat 1% Gl</t>
  </si>
  <si>
    <t>Gilt für Kinder ab dem 2. Monat (nicht für Früh-/Neugeborene)</t>
  </si>
  <si>
    <t>Rehydrierung : maximal 60 ml/kg oder total 2000 ml</t>
  </si>
  <si>
    <t>Intravenöse Zufuhr bei Gastroenteritis: Rehydrierung, Erhalt und Ersatz weiterer Verluste</t>
  </si>
  <si>
    <t>Neu ab 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</si>
</sst>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Wingdings"/>
      <charset val="2"/>
    </font>
    <font>
      <vertAlign val="superscript"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164" fontId="0" fillId="2" borderId="1" xfId="0" applyNumberFormat="1" applyFill="1" applyBorder="1" applyProtection="1">
      <protection locked="0"/>
    </xf>
    <xf numFmtId="0" fontId="0" fillId="0" borderId="0" xfId="0" applyProtection="1"/>
    <xf numFmtId="0" fontId="0" fillId="0" borderId="0" xfId="0" applyBorder="1" applyProtection="1"/>
    <xf numFmtId="164" fontId="0" fillId="0" borderId="0" xfId="0" applyNumberFormat="1" applyFill="1" applyBorder="1" applyProtection="1"/>
    <xf numFmtId="0" fontId="0" fillId="0" borderId="0" xfId="0" applyFill="1" applyBorder="1" applyProtection="1"/>
    <xf numFmtId="0" fontId="1" fillId="0" borderId="0" xfId="0" applyFont="1" applyFill="1" applyBorder="1" applyProtection="1"/>
    <xf numFmtId="0" fontId="3" fillId="0" borderId="0" xfId="0" applyFont="1" applyFill="1" applyBorder="1" applyProtection="1"/>
    <xf numFmtId="0" fontId="0" fillId="2" borderId="1" xfId="0" applyFill="1" applyBorder="1" applyProtection="1">
      <protection locked="0"/>
    </xf>
    <xf numFmtId="0" fontId="0" fillId="0" borderId="6" xfId="0" applyFill="1" applyBorder="1" applyProtection="1"/>
    <xf numFmtId="0" fontId="0" fillId="0" borderId="4" xfId="0" applyFill="1" applyBorder="1" applyProtection="1"/>
    <xf numFmtId="0" fontId="0" fillId="0" borderId="6" xfId="0" applyBorder="1" applyProtection="1"/>
    <xf numFmtId="164" fontId="0" fillId="0" borderId="0" xfId="0" applyNumberFormat="1" applyFill="1" applyBorder="1" applyAlignment="1" applyProtection="1">
      <alignment horizontal="center"/>
    </xf>
    <xf numFmtId="1" fontId="0" fillId="0" borderId="0" xfId="0" applyNumberFormat="1" applyFill="1" applyBorder="1" applyProtection="1"/>
    <xf numFmtId="1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3" fillId="0" borderId="1" xfId="0" applyFont="1" applyFill="1" applyBorder="1" applyProtection="1"/>
    <xf numFmtId="0" fontId="0" fillId="0" borderId="2" xfId="0" applyFill="1" applyBorder="1" applyProtection="1"/>
    <xf numFmtId="0" fontId="3" fillId="0" borderId="7" xfId="0" applyFont="1" applyFill="1" applyBorder="1" applyProtection="1"/>
    <xf numFmtId="0" fontId="0" fillId="0" borderId="8" xfId="0" applyFill="1" applyBorder="1" applyProtection="1"/>
    <xf numFmtId="164" fontId="0" fillId="0" borderId="1" xfId="0" applyNumberFormat="1" applyFill="1" applyBorder="1" applyProtection="1"/>
    <xf numFmtId="0" fontId="0" fillId="0" borderId="9" xfId="0" applyFill="1" applyBorder="1" applyProtection="1"/>
    <xf numFmtId="0" fontId="3" fillId="0" borderId="2" xfId="0" applyFont="1" applyFill="1" applyBorder="1" applyProtection="1"/>
    <xf numFmtId="0" fontId="3" fillId="0" borderId="10" xfId="0" applyFont="1" applyFill="1" applyBorder="1" applyAlignment="1" applyProtection="1">
      <alignment horizontal="center"/>
    </xf>
    <xf numFmtId="1" fontId="0" fillId="0" borderId="1" xfId="0" applyNumberFormat="1" applyFill="1" applyBorder="1" applyAlignment="1" applyProtection="1">
      <alignment horizontal="right"/>
    </xf>
    <xf numFmtId="0" fontId="0" fillId="0" borderId="1" xfId="0" applyFill="1" applyBorder="1" applyProtection="1"/>
    <xf numFmtId="164" fontId="0" fillId="0" borderId="2" xfId="0" applyNumberFormat="1" applyFill="1" applyBorder="1" applyAlignment="1" applyProtection="1">
      <alignment horizontal="center"/>
    </xf>
    <xf numFmtId="164" fontId="0" fillId="0" borderId="1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164" fontId="0" fillId="0" borderId="0" xfId="0" applyNumberFormat="1" applyFill="1" applyAlignment="1" applyProtection="1">
      <alignment horizontal="center"/>
    </xf>
    <xf numFmtId="0" fontId="0" fillId="0" borderId="0" xfId="0" applyFill="1" applyAlignment="1" applyProtection="1">
      <alignment horizontal="right"/>
    </xf>
    <xf numFmtId="0" fontId="0" fillId="0" borderId="10" xfId="0" applyFill="1" applyBorder="1" applyProtection="1"/>
    <xf numFmtId="1" fontId="0" fillId="0" borderId="7" xfId="0" applyNumberFormat="1" applyFill="1" applyBorder="1" applyAlignment="1" applyProtection="1">
      <alignment horizontal="right"/>
    </xf>
    <xf numFmtId="0" fontId="0" fillId="0" borderId="12" xfId="0" applyFill="1" applyBorder="1" applyProtection="1"/>
    <xf numFmtId="0" fontId="4" fillId="0" borderId="7" xfId="0" applyFont="1" applyFill="1" applyBorder="1" applyProtection="1"/>
    <xf numFmtId="0" fontId="0" fillId="0" borderId="11" xfId="0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3" fillId="0" borderId="0" xfId="0" applyFont="1" applyProtection="1"/>
    <xf numFmtId="0" fontId="5" fillId="0" borderId="0" xfId="0" applyFont="1" applyProtection="1"/>
    <xf numFmtId="0" fontId="4" fillId="0" borderId="0" xfId="0" applyFont="1" applyProtection="1"/>
    <xf numFmtId="0" fontId="3" fillId="0" borderId="3" xfId="0" applyFont="1" applyFill="1" applyBorder="1" applyProtection="1"/>
    <xf numFmtId="0" fontId="3" fillId="0" borderId="4" xfId="0" applyFont="1" applyFill="1" applyBorder="1" applyProtection="1"/>
    <xf numFmtId="164" fontId="0" fillId="0" borderId="5" xfId="0" applyNumberFormat="1" applyFill="1" applyBorder="1" applyProtection="1"/>
    <xf numFmtId="0" fontId="0" fillId="0" borderId="24" xfId="0" applyFill="1" applyBorder="1" applyProtection="1"/>
    <xf numFmtId="1" fontId="0" fillId="0" borderId="4" xfId="0" applyNumberFormat="1" applyFill="1" applyBorder="1" applyProtection="1"/>
    <xf numFmtId="0" fontId="3" fillId="0" borderId="0" xfId="0" applyFont="1" applyFill="1" applyProtection="1"/>
    <xf numFmtId="0" fontId="8" fillId="0" borderId="0" xfId="0" applyFont="1" applyProtection="1"/>
    <xf numFmtId="0" fontId="7" fillId="0" borderId="0" xfId="0" applyFont="1" applyProtection="1"/>
    <xf numFmtId="0" fontId="1" fillId="0" borderId="6" xfId="0" applyFont="1" applyBorder="1" applyProtection="1"/>
    <xf numFmtId="164" fontId="0" fillId="0" borderId="7" xfId="0" applyNumberFormat="1" applyFill="1" applyBorder="1" applyAlignment="1" applyProtection="1">
      <alignment horizontal="center"/>
    </xf>
    <xf numFmtId="0" fontId="3" fillId="0" borderId="25" xfId="0" applyFont="1" applyFill="1" applyBorder="1" applyProtection="1"/>
    <xf numFmtId="0" fontId="0" fillId="0" borderId="25" xfId="0" applyFill="1" applyBorder="1" applyProtection="1"/>
    <xf numFmtId="1" fontId="0" fillId="0" borderId="26" xfId="0" applyNumberFormat="1" applyFill="1" applyBorder="1" applyAlignment="1" applyProtection="1">
      <alignment horizontal="right"/>
    </xf>
    <xf numFmtId="0" fontId="0" fillId="0" borderId="27" xfId="0" applyFill="1" applyBorder="1" applyProtection="1"/>
    <xf numFmtId="164" fontId="0" fillId="0" borderId="26" xfId="0" applyNumberFormat="1" applyFill="1" applyBorder="1" applyAlignment="1" applyProtection="1">
      <alignment horizontal="center"/>
    </xf>
    <xf numFmtId="0" fontId="3" fillId="0" borderId="6" xfId="0" applyFont="1" applyFill="1" applyBorder="1" applyProtection="1"/>
    <xf numFmtId="0" fontId="3" fillId="0" borderId="26" xfId="0" applyFont="1" applyFill="1" applyBorder="1" applyProtection="1"/>
    <xf numFmtId="164" fontId="0" fillId="0" borderId="0" xfId="0" applyNumberFormat="1" applyProtection="1"/>
    <xf numFmtId="164" fontId="0" fillId="0" borderId="6" xfId="0" applyNumberFormat="1" applyFill="1" applyBorder="1" applyProtection="1"/>
    <xf numFmtId="164" fontId="0" fillId="0" borderId="0" xfId="0" applyNumberFormat="1" applyFill="1" applyProtection="1"/>
    <xf numFmtId="1" fontId="0" fillId="0" borderId="1" xfId="0" applyNumberFormat="1" applyFill="1" applyBorder="1" applyAlignment="1" applyProtection="1">
      <alignment horizontal="center"/>
    </xf>
    <xf numFmtId="1" fontId="0" fillId="0" borderId="7" xfId="0" applyNumberFormat="1" applyFill="1" applyBorder="1" applyAlignment="1" applyProtection="1">
      <alignment horizontal="center"/>
    </xf>
    <xf numFmtId="1" fontId="0" fillId="0" borderId="26" xfId="0" applyNumberFormat="1" applyFill="1" applyBorder="1" applyAlignment="1" applyProtection="1">
      <alignment horizontal="center"/>
    </xf>
    <xf numFmtId="1" fontId="0" fillId="0" borderId="2" xfId="0" applyNumberFormat="1" applyFill="1" applyBorder="1" applyAlignment="1" applyProtection="1">
      <alignment horizontal="center"/>
    </xf>
    <xf numFmtId="0" fontId="10" fillId="0" borderId="0" xfId="0" applyFont="1" applyFill="1" applyBorder="1" applyProtection="1"/>
    <xf numFmtId="0" fontId="11" fillId="4" borderId="5" xfId="0" applyFont="1" applyFill="1" applyBorder="1" applyProtection="1"/>
    <xf numFmtId="0" fontId="0" fillId="4" borderId="0" xfId="0" applyFill="1" applyProtection="1"/>
    <xf numFmtId="1" fontId="11" fillId="4" borderId="0" xfId="0" applyNumberFormat="1" applyFont="1" applyFill="1" applyAlignment="1" applyProtection="1">
      <alignment horizontal="right"/>
    </xf>
    <xf numFmtId="0" fontId="6" fillId="0" borderId="13" xfId="0" applyFont="1" applyFill="1" applyBorder="1" applyProtection="1"/>
    <xf numFmtId="0" fontId="0" fillId="0" borderId="14" xfId="0" applyBorder="1" applyProtection="1"/>
    <xf numFmtId="0" fontId="0" fillId="0" borderId="18" xfId="0" applyBorder="1" applyProtection="1"/>
    <xf numFmtId="0" fontId="6" fillId="0" borderId="23" xfId="0" applyFont="1" applyFill="1" applyBorder="1" applyProtection="1"/>
    <xf numFmtId="0" fontId="0" fillId="0" borderId="22" xfId="0" applyBorder="1" applyProtection="1"/>
    <xf numFmtId="0" fontId="3" fillId="5" borderId="1" xfId="0" applyFont="1" applyFill="1" applyBorder="1" applyProtection="1"/>
    <xf numFmtId="0" fontId="0" fillId="5" borderId="0" xfId="0" applyFill="1" applyProtection="1"/>
    <xf numFmtId="0" fontId="0" fillId="5" borderId="2" xfId="0" applyFill="1" applyBorder="1" applyProtection="1"/>
    <xf numFmtId="0" fontId="0" fillId="5" borderId="9" xfId="0" applyFill="1" applyBorder="1" applyProtection="1"/>
    <xf numFmtId="0" fontId="6" fillId="4" borderId="13" xfId="0" applyFont="1" applyFill="1" applyBorder="1" applyProtection="1"/>
    <xf numFmtId="0" fontId="0" fillId="4" borderId="14" xfId="0" applyFill="1" applyBorder="1" applyProtection="1"/>
    <xf numFmtId="0" fontId="0" fillId="4" borderId="18" xfId="0" applyFill="1" applyBorder="1" applyProtection="1"/>
    <xf numFmtId="0" fontId="0" fillId="4" borderId="23" xfId="0" applyFill="1" applyBorder="1" applyProtection="1"/>
    <xf numFmtId="0" fontId="0" fillId="4" borderId="6" xfId="0" applyFill="1" applyBorder="1" applyProtection="1"/>
    <xf numFmtId="0" fontId="0" fillId="4" borderId="22" xfId="0" applyFill="1" applyBorder="1" applyProtection="1"/>
    <xf numFmtId="0" fontId="0" fillId="4" borderId="30" xfId="0" applyFill="1" applyBorder="1" applyProtection="1"/>
    <xf numFmtId="0" fontId="3" fillId="4" borderId="13" xfId="0" applyFont="1" applyFill="1" applyBorder="1" applyProtection="1"/>
    <xf numFmtId="1" fontId="0" fillId="0" borderId="5" xfId="0" applyNumberFormat="1" applyFill="1" applyBorder="1" applyAlignment="1" applyProtection="1">
      <alignment horizontal="center"/>
    </xf>
    <xf numFmtId="164" fontId="0" fillId="0" borderId="3" xfId="0" applyNumberFormat="1" applyFill="1" applyBorder="1" applyAlignment="1" applyProtection="1">
      <alignment horizontal="center"/>
    </xf>
    <xf numFmtId="0" fontId="11" fillId="4" borderId="28" xfId="0" applyFont="1" applyFill="1" applyBorder="1" applyAlignment="1" applyProtection="1">
      <alignment horizontal="left"/>
    </xf>
    <xf numFmtId="0" fontId="10" fillId="4" borderId="29" xfId="0" applyFont="1" applyFill="1" applyBorder="1" applyProtection="1"/>
    <xf numFmtId="164" fontId="10" fillId="4" borderId="29" xfId="0" applyNumberFormat="1" applyFont="1" applyFill="1" applyBorder="1" applyAlignment="1" applyProtection="1">
      <alignment horizontal="center"/>
    </xf>
    <xf numFmtId="0" fontId="10" fillId="4" borderId="30" xfId="0" applyFont="1" applyFill="1" applyBorder="1" applyProtection="1"/>
    <xf numFmtId="1" fontId="0" fillId="0" borderId="3" xfId="0" applyNumberFormat="1" applyFill="1" applyBorder="1" applyAlignment="1" applyProtection="1">
      <alignment horizontal="center"/>
    </xf>
    <xf numFmtId="164" fontId="11" fillId="4" borderId="28" xfId="0" applyNumberFormat="1" applyFont="1" applyFill="1" applyBorder="1" applyAlignment="1" applyProtection="1">
      <alignment horizontal="left"/>
    </xf>
    <xf numFmtId="0" fontId="0" fillId="4" borderId="29" xfId="0" applyFill="1" applyBorder="1" applyAlignment="1" applyProtection="1">
      <alignment horizontal="center"/>
    </xf>
    <xf numFmtId="14" fontId="3" fillId="4" borderId="1" xfId="0" applyNumberFormat="1" applyFont="1" applyFill="1" applyBorder="1" applyProtection="1"/>
    <xf numFmtId="0" fontId="1" fillId="0" borderId="10" xfId="0" applyFont="1" applyFill="1" applyBorder="1" applyProtection="1"/>
    <xf numFmtId="0" fontId="3" fillId="5" borderId="0" xfId="0" applyFont="1" applyFill="1" applyBorder="1" applyProtection="1"/>
    <xf numFmtId="0" fontId="3" fillId="5" borderId="9" xfId="0" applyFont="1" applyFill="1" applyBorder="1" applyProtection="1"/>
    <xf numFmtId="0" fontId="3" fillId="5" borderId="2" xfId="0" applyFont="1" applyFill="1" applyBorder="1" applyProtection="1"/>
    <xf numFmtId="0" fontId="3" fillId="0" borderId="11" xfId="0" applyFont="1" applyFill="1" applyBorder="1" applyAlignment="1" applyProtection="1">
      <alignment horizontal="center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0" fontId="3" fillId="0" borderId="10" xfId="0" applyFont="1" applyFill="1" applyBorder="1" applyProtection="1"/>
    <xf numFmtId="0" fontId="4" fillId="0" borderId="2" xfId="0" applyFont="1" applyFill="1" applyBorder="1" applyProtection="1"/>
    <xf numFmtId="0" fontId="0" fillId="0" borderId="5" xfId="0" applyFill="1" applyBorder="1" applyProtection="1"/>
    <xf numFmtId="1" fontId="0" fillId="0" borderId="1" xfId="0" applyNumberFormat="1" applyFill="1" applyBorder="1" applyProtection="1"/>
    <xf numFmtId="1" fontId="0" fillId="0" borderId="2" xfId="0" applyNumberFormat="1" applyFill="1" applyBorder="1" applyProtection="1"/>
    <xf numFmtId="0" fontId="3" fillId="0" borderId="8" xfId="0" applyFont="1" applyFill="1" applyBorder="1" applyProtection="1"/>
    <xf numFmtId="0" fontId="0" fillId="2" borderId="1" xfId="0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2" fillId="0" borderId="20" xfId="0" applyFont="1" applyBorder="1" applyAlignment="1" applyProtection="1">
      <alignment horizontal="left"/>
    </xf>
    <xf numFmtId="0" fontId="12" fillId="0" borderId="4" xfId="0" applyFont="1" applyBorder="1" applyAlignment="1" applyProtection="1">
      <alignment horizontal="left"/>
    </xf>
    <xf numFmtId="0" fontId="12" fillId="0" borderId="19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0" fontId="12" fillId="0" borderId="15" xfId="0" applyFont="1" applyBorder="1" applyAlignment="1" applyProtection="1">
      <alignment horizontal="left"/>
    </xf>
    <xf numFmtId="0" fontId="12" fillId="0" borderId="8" xfId="0" applyFont="1" applyBorder="1" applyAlignment="1" applyProtection="1">
      <alignment horizontal="left"/>
    </xf>
    <xf numFmtId="0" fontId="13" fillId="2" borderId="4" xfId="0" applyFont="1" applyFill="1" applyBorder="1" applyAlignment="1" applyProtection="1">
      <alignment horizontal="right"/>
      <protection locked="0"/>
    </xf>
    <xf numFmtId="0" fontId="13" fillId="2" borderId="0" xfId="0" applyFont="1" applyFill="1" applyBorder="1" applyAlignment="1" applyProtection="1">
      <alignment horizontal="right"/>
      <protection locked="0"/>
    </xf>
    <xf numFmtId="0" fontId="13" fillId="2" borderId="8" xfId="0" applyFont="1" applyFill="1" applyBorder="1" applyAlignment="1" applyProtection="1">
      <alignment horizontal="right"/>
      <protection locked="0"/>
    </xf>
    <xf numFmtId="164" fontId="13" fillId="0" borderId="4" xfId="0" applyNumberFormat="1" applyFont="1" applyFill="1" applyBorder="1" applyAlignment="1" applyProtection="1">
      <alignment horizontal="left"/>
    </xf>
    <xf numFmtId="164" fontId="13" fillId="0" borderId="0" xfId="0" applyNumberFormat="1" applyFont="1" applyFill="1" applyBorder="1" applyAlignment="1" applyProtection="1">
      <alignment horizontal="left"/>
    </xf>
    <xf numFmtId="164" fontId="13" fillId="0" borderId="8" xfId="0" applyNumberFormat="1" applyFont="1" applyFill="1" applyBorder="1" applyAlignment="1" applyProtection="1">
      <alignment horizontal="left"/>
    </xf>
    <xf numFmtId="0" fontId="13" fillId="0" borderId="4" xfId="0" applyFont="1" applyFill="1" applyBorder="1" applyAlignment="1" applyProtection="1">
      <alignment horizontal="left"/>
    </xf>
    <xf numFmtId="0" fontId="13" fillId="0" borderId="16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3" fillId="0" borderId="21" xfId="0" applyFont="1" applyFill="1" applyBorder="1" applyAlignment="1" applyProtection="1">
      <alignment horizontal="left"/>
    </xf>
    <xf numFmtId="0" fontId="13" fillId="0" borderId="8" xfId="0" applyFont="1" applyFill="1" applyBorder="1" applyAlignment="1" applyProtection="1">
      <alignment horizontal="left"/>
    </xf>
    <xf numFmtId="0" fontId="13" fillId="0" borderId="17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left"/>
    </xf>
    <xf numFmtId="0" fontId="14" fillId="0" borderId="21" xfId="0" applyFont="1" applyFill="1" applyBorder="1" applyAlignment="1" applyProtection="1">
      <alignment horizontal="left"/>
    </xf>
    <xf numFmtId="0" fontId="13" fillId="0" borderId="14" xfId="0" applyFont="1" applyBorder="1" applyAlignment="1" applyProtection="1">
      <alignment horizontal="right"/>
    </xf>
    <xf numFmtId="0" fontId="13" fillId="0" borderId="18" xfId="0" applyFont="1" applyBorder="1" applyAlignment="1" applyProtection="1">
      <alignment horizontal="right"/>
    </xf>
    <xf numFmtId="0" fontId="13" fillId="0" borderId="8" xfId="0" applyFont="1" applyBorder="1" applyAlignment="1" applyProtection="1">
      <alignment horizontal="right"/>
    </xf>
    <xf numFmtId="0" fontId="13" fillId="0" borderId="17" xfId="0" applyFont="1" applyBorder="1" applyAlignment="1" applyProtection="1">
      <alignment horizontal="right"/>
    </xf>
    <xf numFmtId="14" fontId="13" fillId="0" borderId="14" xfId="0" applyNumberFormat="1" applyFont="1" applyFill="1" applyBorder="1" applyAlignment="1" applyProtection="1">
      <alignment horizontal="left"/>
    </xf>
    <xf numFmtId="0" fontId="13" fillId="0" borderId="14" xfId="0" applyFont="1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12" fillId="0" borderId="23" xfId="0" applyFont="1" applyBorder="1" applyAlignment="1" applyProtection="1">
      <alignment horizontal="left"/>
    </xf>
    <xf numFmtId="0" fontId="12" fillId="0" borderId="6" xfId="0" applyFont="1" applyBorder="1" applyAlignment="1" applyProtection="1">
      <alignment horizontal="left"/>
    </xf>
    <xf numFmtId="0" fontId="6" fillId="0" borderId="13" xfId="0" applyFont="1" applyFill="1" applyBorder="1" applyAlignment="1" applyProtection="1">
      <alignment horizontal="left"/>
    </xf>
    <xf numFmtId="0" fontId="6" fillId="0" borderId="14" xfId="0" applyFont="1" applyFill="1" applyBorder="1" applyAlignment="1" applyProtection="1">
      <alignment horizontal="left"/>
    </xf>
    <xf numFmtId="0" fontId="6" fillId="0" borderId="15" xfId="0" applyFont="1" applyFill="1" applyBorder="1" applyAlignment="1" applyProtection="1">
      <alignment horizontal="left"/>
    </xf>
    <xf numFmtId="0" fontId="6" fillId="0" borderId="8" xfId="0" applyFont="1" applyFill="1" applyBorder="1" applyAlignment="1" applyProtection="1">
      <alignment horizontal="left"/>
    </xf>
    <xf numFmtId="0" fontId="12" fillId="0" borderId="16" xfId="0" applyFont="1" applyBorder="1" applyAlignment="1" applyProtection="1">
      <alignment horizontal="left"/>
    </xf>
    <xf numFmtId="0" fontId="12" fillId="0" borderId="21" xfId="0" applyFont="1" applyBorder="1" applyAlignment="1" applyProtection="1">
      <alignment horizontal="left"/>
    </xf>
    <xf numFmtId="0" fontId="12" fillId="0" borderId="17" xfId="0" applyFont="1" applyBorder="1" applyAlignment="1" applyProtection="1">
      <alignment horizontal="left"/>
    </xf>
    <xf numFmtId="0" fontId="13" fillId="0" borderId="19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left"/>
    </xf>
    <xf numFmtId="0" fontId="12" fillId="0" borderId="20" xfId="0" applyFont="1" applyFill="1" applyBorder="1" applyAlignment="1" applyProtection="1">
      <alignment horizontal="left"/>
    </xf>
    <xf numFmtId="0" fontId="12" fillId="0" borderId="4" xfId="0" applyFont="1" applyFill="1" applyBorder="1" applyAlignment="1" applyProtection="1">
      <alignment horizontal="left"/>
    </xf>
    <xf numFmtId="0" fontId="12" fillId="0" borderId="15" xfId="0" applyFont="1" applyFill="1" applyBorder="1" applyAlignment="1" applyProtection="1">
      <alignment horizontal="left"/>
    </xf>
    <xf numFmtId="0" fontId="12" fillId="0" borderId="8" xfId="0" applyFont="1" applyFill="1" applyBorder="1" applyAlignment="1" applyProtection="1">
      <alignment horizontal="left"/>
    </xf>
    <xf numFmtId="0" fontId="13" fillId="2" borderId="6" xfId="0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/>
    </xf>
    <xf numFmtId="0" fontId="13" fillId="0" borderId="8" xfId="0" applyFont="1" applyBorder="1" applyAlignment="1" applyProtection="1">
      <alignment horizontal="left"/>
    </xf>
    <xf numFmtId="0" fontId="13" fillId="2" borderId="4" xfId="0" applyFont="1" applyFill="1" applyBorder="1" applyAlignment="1" applyProtection="1">
      <protection locked="0"/>
    </xf>
    <xf numFmtId="0" fontId="13" fillId="2" borderId="8" xfId="0" applyFont="1" applyFill="1" applyBorder="1" applyAlignment="1" applyProtection="1">
      <protection locked="0"/>
    </xf>
    <xf numFmtId="0" fontId="13" fillId="0" borderId="0" xfId="0" applyFont="1" applyFill="1" applyBorder="1" applyAlignment="1" applyProtection="1">
      <alignment horizontal="right"/>
    </xf>
    <xf numFmtId="164" fontId="13" fillId="0" borderId="6" xfId="0" applyNumberFormat="1" applyFont="1" applyFill="1" applyBorder="1" applyAlignment="1" applyProtection="1">
      <alignment horizontal="left"/>
    </xf>
    <xf numFmtId="0" fontId="13" fillId="0" borderId="6" xfId="0" applyFont="1" applyFill="1" applyBorder="1" applyAlignment="1" applyProtection="1">
      <alignment horizontal="left"/>
    </xf>
    <xf numFmtId="0" fontId="13" fillId="0" borderId="22" xfId="0" applyFont="1" applyFill="1" applyBorder="1" applyAlignment="1" applyProtection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436245</xdr:colOff>
      <xdr:row>0</xdr:row>
      <xdr:rowOff>95250</xdr:rowOff>
    </xdr:from>
    <xdr:to>
      <xdr:col>16</xdr:col>
      <xdr:colOff>634365</xdr:colOff>
      <xdr:row>7</xdr:row>
      <xdr:rowOff>133350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8751570" y="95250"/>
          <a:ext cx="2769870" cy="21145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/>
        <a:lstStyle/>
        <a:p>
          <a:endParaRPr lang="de-CH"/>
        </a:p>
      </xdr:txBody>
    </xdr:sp>
    <xdr:clientData/>
  </xdr:twoCellAnchor>
  <xdr:twoCellAnchor>
    <xdr:from>
      <xdr:col>7</xdr:col>
      <xdr:colOff>65942</xdr:colOff>
      <xdr:row>53</xdr:row>
      <xdr:rowOff>91440</xdr:rowOff>
    </xdr:from>
    <xdr:to>
      <xdr:col>7</xdr:col>
      <xdr:colOff>342900</xdr:colOff>
      <xdr:row>54</xdr:row>
      <xdr:rowOff>147418</xdr:rowOff>
    </xdr:to>
    <xdr:sp macro="" textlink="">
      <xdr:nvSpPr>
        <xdr:cNvPr id="2" name="Rechteck 1"/>
        <xdr:cNvSpPr/>
      </xdr:nvSpPr>
      <xdr:spPr>
        <a:xfrm>
          <a:off x="5140862" y="10043160"/>
          <a:ext cx="276958" cy="276958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7</xdr:col>
      <xdr:colOff>88802</xdr:colOff>
      <xdr:row>56</xdr:row>
      <xdr:rowOff>53340</xdr:rowOff>
    </xdr:from>
    <xdr:to>
      <xdr:col>7</xdr:col>
      <xdr:colOff>365760</xdr:colOff>
      <xdr:row>58</xdr:row>
      <xdr:rowOff>38100</xdr:rowOff>
    </xdr:to>
    <xdr:sp macro="" textlink="">
      <xdr:nvSpPr>
        <xdr:cNvPr id="4" name="Rechteck 3"/>
        <xdr:cNvSpPr/>
      </xdr:nvSpPr>
      <xdr:spPr>
        <a:xfrm>
          <a:off x="5163722" y="10614660"/>
          <a:ext cx="276958" cy="37338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13</xdr:col>
      <xdr:colOff>99060</xdr:colOff>
      <xdr:row>1</xdr:row>
      <xdr:rowOff>342900</xdr:rowOff>
    </xdr:from>
    <xdr:ext cx="1516697" cy="311496"/>
    <xdr:sp macro="" textlink="">
      <xdr:nvSpPr>
        <xdr:cNvPr id="3" name="Textfeld 2"/>
        <xdr:cNvSpPr txBox="1"/>
      </xdr:nvSpPr>
      <xdr:spPr>
        <a:xfrm>
          <a:off x="8526780" y="1135380"/>
          <a:ext cx="151669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400">
              <a:solidFill>
                <a:schemeClr val="bg1">
                  <a:lumMod val="65000"/>
                </a:schemeClr>
              </a:solidFill>
            </a:rPr>
            <a:t>Patienten-Etikette</a:t>
          </a:r>
        </a:p>
      </xdr:txBody>
    </xdr:sp>
    <xdr:clientData/>
  </xdr:oneCellAnchor>
  <xdr:twoCellAnchor>
    <xdr:from>
      <xdr:col>1</xdr:col>
      <xdr:colOff>68580</xdr:colOff>
      <xdr:row>48</xdr:row>
      <xdr:rowOff>137160</xdr:rowOff>
    </xdr:from>
    <xdr:to>
      <xdr:col>1</xdr:col>
      <xdr:colOff>345538</xdr:colOff>
      <xdr:row>50</xdr:row>
      <xdr:rowOff>94078</xdr:rowOff>
    </xdr:to>
    <xdr:sp macro="" textlink="">
      <xdr:nvSpPr>
        <xdr:cNvPr id="6" name="Rechteck 5"/>
        <xdr:cNvSpPr/>
      </xdr:nvSpPr>
      <xdr:spPr>
        <a:xfrm>
          <a:off x="853440" y="8717280"/>
          <a:ext cx="276958" cy="276958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topLeftCell="A23" zoomScaleNormal="100" workbookViewId="0">
      <selection activeCell="M50" sqref="M50:M51"/>
    </sheetView>
  </sheetViews>
  <sheetFormatPr baseColWidth="10" defaultColWidth="11.44140625" defaultRowHeight="13.2" x14ac:dyDescent="0.25"/>
  <cols>
    <col min="1" max="1" width="11.44140625" style="2"/>
    <col min="2" max="2" width="20.5546875" style="2" customWidth="1"/>
    <col min="3" max="3" width="8.5546875" style="2" customWidth="1"/>
    <col min="4" max="4" width="18.109375" style="2" customWidth="1"/>
    <col min="5" max="5" width="7" style="2" customWidth="1"/>
    <col min="6" max="6" width="9.33203125" style="2" customWidth="1"/>
    <col min="7" max="7" width="11.44140625" style="2"/>
    <col min="8" max="8" width="5.88671875" style="2" customWidth="1"/>
    <col min="9" max="9" width="6.6640625" style="2" customWidth="1"/>
    <col min="10" max="10" width="6" style="2" customWidth="1"/>
    <col min="11" max="11" width="11.6640625" style="2" customWidth="1"/>
    <col min="12" max="12" width="8" style="2" customWidth="1"/>
    <col min="13" max="13" width="11.5546875" style="2" customWidth="1"/>
    <col min="14" max="14" width="10.5546875" style="59" customWidth="1"/>
    <col min="15" max="15" width="10" style="2" customWidth="1"/>
    <col min="16" max="16" width="6.44140625" style="2" customWidth="1"/>
    <col min="17" max="17" width="10" style="2" customWidth="1"/>
    <col min="18" max="16384" width="11.44140625" style="2"/>
  </cols>
  <sheetData>
    <row r="1" spans="2:17" ht="62.4" customHeight="1" thickBot="1" x14ac:dyDescent="0.3"/>
    <row r="2" spans="2:17" ht="27.6" customHeight="1" x14ac:dyDescent="0.3">
      <c r="B2" s="70" t="s">
        <v>76</v>
      </c>
      <c r="C2" s="71"/>
      <c r="D2" s="71"/>
      <c r="E2" s="71"/>
      <c r="F2" s="71"/>
      <c r="G2" s="71"/>
      <c r="H2" s="71"/>
      <c r="I2" s="71"/>
      <c r="J2" s="71"/>
      <c r="K2" s="71"/>
      <c r="L2" s="72"/>
    </row>
    <row r="3" spans="2:17" ht="23.4" customHeight="1" thickBot="1" x14ac:dyDescent="0.35">
      <c r="B3" s="73" t="s">
        <v>74</v>
      </c>
      <c r="C3" s="11"/>
      <c r="D3" s="11"/>
      <c r="E3" s="11"/>
      <c r="F3" s="11"/>
      <c r="G3" s="11"/>
      <c r="H3" s="11"/>
      <c r="I3" s="11"/>
      <c r="J3" s="11"/>
      <c r="K3" s="11"/>
      <c r="L3" s="74"/>
    </row>
    <row r="4" spans="2:17" x14ac:dyDescent="0.25">
      <c r="B4" s="98" t="s">
        <v>77</v>
      </c>
      <c r="C4" s="7"/>
      <c r="D4" s="7"/>
      <c r="E4" s="7"/>
      <c r="F4" s="7"/>
      <c r="G4" s="7"/>
      <c r="H4" s="7"/>
      <c r="N4" s="24">
        <f>IF(E7&lt;5.9,(E8-E6)*1000,E6*60)</f>
        <v>0</v>
      </c>
    </row>
    <row r="6" spans="2:17" x14ac:dyDescent="0.25">
      <c r="B6" s="16" t="s">
        <v>1</v>
      </c>
      <c r="C6" s="10"/>
      <c r="D6" s="10"/>
      <c r="E6" s="111"/>
      <c r="F6" s="21" t="s">
        <v>4</v>
      </c>
    </row>
    <row r="7" spans="2:17" x14ac:dyDescent="0.25">
      <c r="B7" s="16" t="s">
        <v>0</v>
      </c>
      <c r="C7" s="17"/>
      <c r="D7" s="17"/>
      <c r="E7" s="1"/>
      <c r="F7" s="21" t="s">
        <v>5</v>
      </c>
      <c r="H7" s="41"/>
      <c r="I7" s="3"/>
    </row>
    <row r="8" spans="2:17" x14ac:dyDescent="0.25">
      <c r="B8" s="18" t="s">
        <v>2</v>
      </c>
      <c r="C8" s="19"/>
      <c r="D8" s="19"/>
      <c r="E8" s="20">
        <f>100*(E6/(100-E7))</f>
        <v>0</v>
      </c>
      <c r="F8" s="21" t="s">
        <v>4</v>
      </c>
    </row>
    <row r="9" spans="2:17" x14ac:dyDescent="0.25">
      <c r="B9" s="3"/>
      <c r="C9" s="3"/>
      <c r="D9" s="3"/>
      <c r="E9" s="4"/>
      <c r="F9" s="5"/>
    </row>
    <row r="10" spans="2:17" x14ac:dyDescent="0.25">
      <c r="B10" s="75" t="s">
        <v>75</v>
      </c>
      <c r="C10" s="100"/>
      <c r="D10" s="99"/>
      <c r="E10" s="139" t="s">
        <v>11</v>
      </c>
      <c r="F10" s="140"/>
      <c r="G10" s="23" t="s">
        <v>12</v>
      </c>
      <c r="H10" s="141" t="s">
        <v>30</v>
      </c>
      <c r="I10" s="142"/>
      <c r="J10" s="139" t="s">
        <v>6</v>
      </c>
      <c r="K10" s="140"/>
      <c r="L10" s="139" t="s">
        <v>13</v>
      </c>
      <c r="M10" s="140"/>
      <c r="N10" s="139" t="s">
        <v>8</v>
      </c>
      <c r="O10" s="140"/>
      <c r="P10" s="139" t="s">
        <v>9</v>
      </c>
      <c r="Q10" s="140"/>
    </row>
    <row r="11" spans="2:17" x14ac:dyDescent="0.25">
      <c r="B11" s="75" t="s">
        <v>71</v>
      </c>
      <c r="C11" s="77"/>
      <c r="D11" s="77"/>
      <c r="E11" s="24">
        <f>IF(N4&gt;2000,2000,N4)</f>
        <v>0</v>
      </c>
      <c r="F11" s="17" t="s">
        <v>3</v>
      </c>
      <c r="G11" s="25" t="s">
        <v>31</v>
      </c>
      <c r="H11" s="62">
        <f>E11/4</f>
        <v>0</v>
      </c>
      <c r="I11" s="21" t="s">
        <v>23</v>
      </c>
      <c r="J11" s="26">
        <f>E11*140/1000</f>
        <v>0</v>
      </c>
      <c r="K11" s="21" t="s">
        <v>7</v>
      </c>
      <c r="L11" s="26">
        <f>E11*4/1000</f>
        <v>0</v>
      </c>
      <c r="M11" s="17" t="s">
        <v>7</v>
      </c>
      <c r="N11" s="27" t="e">
        <f>E11*10000/(1000*4*60*E8)</f>
        <v>#DIV/0!</v>
      </c>
      <c r="O11" s="21" t="s">
        <v>10</v>
      </c>
      <c r="P11" s="62">
        <f>E11</f>
        <v>0</v>
      </c>
      <c r="Q11" s="21" t="s">
        <v>3</v>
      </c>
    </row>
    <row r="12" spans="2:17" x14ac:dyDescent="0.25">
      <c r="B12" s="15"/>
      <c r="C12" s="15"/>
      <c r="D12" s="15"/>
      <c r="E12" s="28"/>
      <c r="F12" s="15"/>
      <c r="G12" s="15"/>
      <c r="H12" s="15"/>
      <c r="I12" s="15"/>
      <c r="J12" s="29"/>
      <c r="K12" s="15"/>
      <c r="L12" s="30"/>
      <c r="M12" s="15"/>
      <c r="N12" s="30"/>
      <c r="O12" s="15"/>
      <c r="P12" s="31"/>
      <c r="Q12" s="15"/>
    </row>
    <row r="13" spans="2:17" x14ac:dyDescent="0.25">
      <c r="B13" s="96" t="s">
        <v>35</v>
      </c>
      <c r="C13" s="17"/>
      <c r="D13" s="21"/>
      <c r="E13" s="24">
        <f>IF(E8&lt;=10,E8*100,IF(E8&lt;=20,1000+(E8-10)*50,1500+(E8-20)*20))</f>
        <v>0</v>
      </c>
      <c r="F13" s="21"/>
      <c r="G13" s="97" t="s">
        <v>47</v>
      </c>
      <c r="H13" s="13"/>
      <c r="I13" s="5"/>
      <c r="J13" s="14"/>
      <c r="K13" s="5"/>
      <c r="L13" s="12"/>
      <c r="M13" s="5"/>
      <c r="N13" s="12"/>
      <c r="O13" s="5"/>
      <c r="P13" s="14"/>
      <c r="Q13" s="5"/>
    </row>
    <row r="14" spans="2:17" x14ac:dyDescent="0.25">
      <c r="B14" s="16" t="s">
        <v>36</v>
      </c>
      <c r="C14" s="17"/>
      <c r="D14" s="21"/>
      <c r="E14" s="102"/>
      <c r="F14" s="21" t="s">
        <v>3</v>
      </c>
      <c r="G14" s="32" t="s">
        <v>47</v>
      </c>
      <c r="H14" s="13"/>
      <c r="I14" s="5"/>
      <c r="J14" s="62">
        <f>E14*7/1000</f>
        <v>0</v>
      </c>
      <c r="K14" s="21" t="s">
        <v>7</v>
      </c>
      <c r="L14" s="26">
        <f>E14*13/1000</f>
        <v>0</v>
      </c>
      <c r="M14" s="21" t="s">
        <v>7</v>
      </c>
      <c r="N14" s="27" t="e">
        <f>E14*77000/(1000*24*60*E8)</f>
        <v>#DIV/0!</v>
      </c>
      <c r="O14" s="21" t="s">
        <v>10</v>
      </c>
      <c r="P14" s="65">
        <f t="shared" ref="P14:P18" si="0">E14</f>
        <v>0</v>
      </c>
      <c r="Q14" s="21" t="s">
        <v>3</v>
      </c>
    </row>
    <row r="15" spans="2:17" x14ac:dyDescent="0.25">
      <c r="B15" s="16" t="s">
        <v>37</v>
      </c>
      <c r="C15" s="17"/>
      <c r="D15" s="21"/>
      <c r="E15" s="103"/>
      <c r="F15" s="21" t="s">
        <v>3</v>
      </c>
      <c r="G15" s="32" t="s">
        <v>47</v>
      </c>
      <c r="H15" s="13"/>
      <c r="I15" s="5"/>
      <c r="J15" s="62">
        <f>E15*13/1000</f>
        <v>0</v>
      </c>
      <c r="K15" s="21" t="s">
        <v>7</v>
      </c>
      <c r="L15" s="26">
        <f>E15*18/1000</f>
        <v>0</v>
      </c>
      <c r="M15" s="21" t="s">
        <v>7</v>
      </c>
      <c r="N15" s="27" t="e">
        <f>E15*73000/(1000*24*60*E8)</f>
        <v>#DIV/0!</v>
      </c>
      <c r="O15" s="21" t="s">
        <v>10</v>
      </c>
      <c r="P15" s="65">
        <f t="shared" si="0"/>
        <v>0</v>
      </c>
      <c r="Q15" s="21" t="s">
        <v>3</v>
      </c>
    </row>
    <row r="16" spans="2:17" x14ac:dyDescent="0.25">
      <c r="B16" s="16" t="s">
        <v>34</v>
      </c>
      <c r="C16" s="17"/>
      <c r="D16" s="21"/>
      <c r="E16" s="112"/>
      <c r="F16" s="21" t="s">
        <v>3</v>
      </c>
      <c r="G16" s="32" t="s">
        <v>47</v>
      </c>
      <c r="H16" s="13"/>
      <c r="I16" s="5"/>
      <c r="J16" s="62">
        <f>E16*60/1000</f>
        <v>0</v>
      </c>
      <c r="K16" s="21" t="s">
        <v>7</v>
      </c>
      <c r="L16" s="26">
        <f>E16*20/1000</f>
        <v>0</v>
      </c>
      <c r="M16" s="21" t="s">
        <v>7</v>
      </c>
      <c r="N16" s="27" t="e">
        <f>E16*16362/(1000*24*60*E8)</f>
        <v>#DIV/0!</v>
      </c>
      <c r="O16" s="21" t="s">
        <v>10</v>
      </c>
      <c r="P16" s="65">
        <f t="shared" si="0"/>
        <v>0</v>
      </c>
      <c r="Q16" s="21" t="s">
        <v>3</v>
      </c>
    </row>
    <row r="17" spans="2:17" x14ac:dyDescent="0.25">
      <c r="B17" s="75" t="s">
        <v>58</v>
      </c>
      <c r="C17" s="76"/>
      <c r="D17" s="76"/>
      <c r="E17" s="103"/>
      <c r="F17" s="21" t="s">
        <v>3</v>
      </c>
      <c r="G17" s="32" t="s">
        <v>47</v>
      </c>
      <c r="H17" s="62">
        <f>E17/24</f>
        <v>0</v>
      </c>
      <c r="I17" s="21" t="s">
        <v>23</v>
      </c>
      <c r="J17" s="63">
        <f>E17*140/1000</f>
        <v>0</v>
      </c>
      <c r="K17" s="34" t="s">
        <v>7</v>
      </c>
      <c r="L17" s="27">
        <f>E17*4/1000</f>
        <v>0</v>
      </c>
      <c r="M17" s="21" t="s">
        <v>7</v>
      </c>
      <c r="N17" s="27" t="e">
        <f>5*E17*10000/(1000*24*60*E8)</f>
        <v>#DIV/0!</v>
      </c>
      <c r="O17" s="21" t="s">
        <v>10</v>
      </c>
      <c r="P17" s="62">
        <f>E17</f>
        <v>0</v>
      </c>
      <c r="Q17" s="21" t="s">
        <v>3</v>
      </c>
    </row>
    <row r="18" spans="2:17" ht="13.8" thickBot="1" x14ac:dyDescent="0.3">
      <c r="B18" s="75" t="s">
        <v>59</v>
      </c>
      <c r="C18" s="77"/>
      <c r="D18" s="78"/>
      <c r="E18" s="103"/>
      <c r="F18" s="21" t="s">
        <v>3</v>
      </c>
      <c r="G18" s="32" t="s">
        <v>47</v>
      </c>
      <c r="H18" s="62">
        <f>E18/24</f>
        <v>0</v>
      </c>
      <c r="I18" s="21" t="s">
        <v>23</v>
      </c>
      <c r="J18" s="87">
        <f>E18*140/1000</f>
        <v>0</v>
      </c>
      <c r="K18" s="45" t="s">
        <v>7</v>
      </c>
      <c r="L18" s="88">
        <f>E18*4/1000</f>
        <v>0</v>
      </c>
      <c r="M18" s="36" t="s">
        <v>7</v>
      </c>
      <c r="N18" s="88" t="e">
        <f>E18*10000/(1000*24*60*E8)</f>
        <v>#DIV/0!</v>
      </c>
      <c r="O18" s="36" t="s">
        <v>10</v>
      </c>
      <c r="P18" s="93">
        <f t="shared" si="0"/>
        <v>0</v>
      </c>
      <c r="Q18" s="36" t="s">
        <v>3</v>
      </c>
    </row>
    <row r="19" spans="2:17" ht="13.8" thickBot="1" x14ac:dyDescent="0.3">
      <c r="B19" s="67" t="s">
        <v>72</v>
      </c>
      <c r="C19" s="68"/>
      <c r="D19" s="68"/>
      <c r="E19" s="69">
        <f>E14+E15+E16+E18+E17</f>
        <v>0</v>
      </c>
      <c r="F19" s="15"/>
      <c r="G19" s="31"/>
      <c r="H19" s="15"/>
      <c r="I19" s="15"/>
      <c r="J19" s="89" t="s">
        <v>69</v>
      </c>
      <c r="K19" s="90"/>
      <c r="L19" s="91"/>
      <c r="M19" s="92"/>
      <c r="N19" s="94" t="s">
        <v>70</v>
      </c>
      <c r="O19" s="90"/>
      <c r="P19" s="95"/>
      <c r="Q19" s="85"/>
    </row>
    <row r="20" spans="2:17" x14ac:dyDescent="0.25">
      <c r="B20" s="16" t="s">
        <v>55</v>
      </c>
      <c r="C20" s="22"/>
      <c r="D20" s="17"/>
      <c r="E20" s="24">
        <f>E11+E13</f>
        <v>0</v>
      </c>
      <c r="F20" s="21" t="s">
        <v>15</v>
      </c>
      <c r="G20" s="5"/>
      <c r="H20" s="5"/>
      <c r="I20" s="5"/>
      <c r="J20" s="63">
        <f>J11+J14+J15+J16+J17+J18</f>
        <v>0</v>
      </c>
      <c r="K20" s="34" t="s">
        <v>19</v>
      </c>
      <c r="L20" s="51">
        <f>L11+L14+L15+L16+L17+L18</f>
        <v>0</v>
      </c>
      <c r="M20" s="34" t="s">
        <v>19</v>
      </c>
      <c r="N20" s="51" t="e">
        <f>N14+N15+N16+N17+N18</f>
        <v>#DIV/0!</v>
      </c>
      <c r="O20" s="34" t="s">
        <v>10</v>
      </c>
      <c r="P20" s="63">
        <f>P11+P14+P15+P16+P18+P17</f>
        <v>0</v>
      </c>
      <c r="Q20" s="34" t="s">
        <v>15</v>
      </c>
    </row>
    <row r="21" spans="2:17" ht="13.8" thickBot="1" x14ac:dyDescent="0.3">
      <c r="B21" s="58" t="s">
        <v>18</v>
      </c>
      <c r="C21" s="52"/>
      <c r="D21" s="53"/>
      <c r="E21" s="54" t="e">
        <f>E20/E8</f>
        <v>#DIV/0!</v>
      </c>
      <c r="F21" s="55" t="s">
        <v>14</v>
      </c>
      <c r="G21" s="9"/>
      <c r="H21" s="9"/>
      <c r="I21" s="9"/>
      <c r="J21" s="64" t="e">
        <f>J20/E8</f>
        <v>#DIV/0!</v>
      </c>
      <c r="K21" s="55" t="s">
        <v>16</v>
      </c>
      <c r="L21" s="56" t="e">
        <f>L20/E8</f>
        <v>#DIV/0!</v>
      </c>
      <c r="M21" s="55" t="s">
        <v>16</v>
      </c>
      <c r="N21" s="56" t="e">
        <f>N20*60*24/1000</f>
        <v>#DIV/0!</v>
      </c>
      <c r="O21" s="55" t="s">
        <v>17</v>
      </c>
      <c r="P21" s="64" t="e">
        <f>P20/E8</f>
        <v>#DIV/0!</v>
      </c>
      <c r="Q21" s="55" t="s">
        <v>14</v>
      </c>
    </row>
    <row r="22" spans="2:17" x14ac:dyDescent="0.25">
      <c r="B22" s="66" t="s">
        <v>56</v>
      </c>
      <c r="C22" s="7"/>
      <c r="D22" s="5"/>
      <c r="E22" s="33"/>
      <c r="F22" s="34"/>
      <c r="G22" s="5"/>
      <c r="H22" s="5"/>
      <c r="I22" s="5"/>
      <c r="J22" s="33"/>
      <c r="K22" s="34"/>
      <c r="L22" s="51"/>
      <c r="M22" s="34"/>
      <c r="N22" s="51"/>
      <c r="O22" s="34"/>
      <c r="P22" s="33"/>
      <c r="Q22" s="34"/>
    </row>
    <row r="23" spans="2:17" ht="13.8" thickBot="1" x14ac:dyDescent="0.3">
      <c r="B23" s="57"/>
      <c r="C23" s="57"/>
      <c r="D23" s="9"/>
      <c r="E23" s="54"/>
      <c r="F23" s="55"/>
      <c r="G23" s="9"/>
      <c r="H23" s="9"/>
      <c r="I23" s="9"/>
      <c r="J23" s="54"/>
      <c r="K23" s="55"/>
      <c r="L23" s="56"/>
      <c r="M23" s="55"/>
      <c r="N23" s="56"/>
      <c r="O23" s="55"/>
      <c r="P23" s="54"/>
      <c r="Q23" s="55"/>
    </row>
    <row r="24" spans="2:17" ht="13.8" thickBot="1" x14ac:dyDescent="0.3">
      <c r="B24" s="11"/>
      <c r="C24" s="50"/>
      <c r="D24" s="11"/>
      <c r="E24" s="9"/>
      <c r="F24" s="9"/>
      <c r="G24" s="9"/>
      <c r="H24" s="9"/>
      <c r="I24" s="9"/>
      <c r="J24" s="11"/>
      <c r="K24" s="11"/>
      <c r="L24" s="11"/>
      <c r="M24" s="11"/>
      <c r="N24" s="60"/>
      <c r="O24" s="9"/>
      <c r="P24" s="9"/>
      <c r="Q24" s="9"/>
    </row>
    <row r="25" spans="2:17" ht="13.8" thickBot="1" x14ac:dyDescent="0.3"/>
    <row r="26" spans="2:17" ht="12.75" customHeight="1" x14ac:dyDescent="0.25">
      <c r="B26" s="16" t="s">
        <v>24</v>
      </c>
      <c r="C26" s="17"/>
      <c r="D26" s="37"/>
      <c r="E26" s="37"/>
      <c r="F26" s="38"/>
      <c r="G26" s="5"/>
      <c r="H26" s="145" t="s">
        <v>60</v>
      </c>
      <c r="I26" s="146"/>
      <c r="J26" s="146"/>
      <c r="K26" s="146"/>
      <c r="L26" s="146"/>
      <c r="M26" s="138" t="s">
        <v>38</v>
      </c>
      <c r="N26" s="137">
        <f ca="1">TODAY()</f>
        <v>43461</v>
      </c>
      <c r="O26" s="138"/>
      <c r="P26" s="133" t="s">
        <v>45</v>
      </c>
      <c r="Q26" s="134"/>
    </row>
    <row r="27" spans="2:17" ht="12.75" customHeight="1" x14ac:dyDescent="0.25">
      <c r="B27" s="7"/>
      <c r="C27" s="5"/>
      <c r="D27" s="6"/>
      <c r="E27" s="6"/>
      <c r="F27" s="6"/>
      <c r="G27" s="5"/>
      <c r="H27" s="147"/>
      <c r="I27" s="148"/>
      <c r="J27" s="148"/>
      <c r="K27" s="148"/>
      <c r="L27" s="148"/>
      <c r="M27" s="129"/>
      <c r="N27" s="129"/>
      <c r="O27" s="129"/>
      <c r="P27" s="135"/>
      <c r="Q27" s="136"/>
    </row>
    <row r="28" spans="2:17" ht="12.75" customHeight="1" x14ac:dyDescent="0.25">
      <c r="B28" s="16"/>
      <c r="C28" s="17"/>
      <c r="D28" s="141" t="s">
        <v>11</v>
      </c>
      <c r="E28" s="159"/>
      <c r="F28" s="101"/>
      <c r="G28" s="5"/>
      <c r="H28" s="154" t="s">
        <v>73</v>
      </c>
      <c r="I28" s="155"/>
      <c r="J28" s="155"/>
      <c r="K28" s="155"/>
      <c r="L28" s="155"/>
      <c r="M28" s="162"/>
      <c r="N28" s="122" t="s">
        <v>3</v>
      </c>
      <c r="O28" s="125" t="s">
        <v>43</v>
      </c>
      <c r="P28" s="125"/>
      <c r="Q28" s="126"/>
    </row>
    <row r="29" spans="2:17" ht="12.75" customHeight="1" x14ac:dyDescent="0.25">
      <c r="B29" s="16" t="s">
        <v>25</v>
      </c>
      <c r="C29" s="17"/>
      <c r="D29" s="110"/>
      <c r="E29" s="17" t="s">
        <v>10</v>
      </c>
      <c r="F29" s="21"/>
      <c r="H29" s="156"/>
      <c r="I29" s="157"/>
      <c r="J29" s="157"/>
      <c r="K29" s="157"/>
      <c r="L29" s="157"/>
      <c r="M29" s="163"/>
      <c r="N29" s="124"/>
      <c r="O29" s="129"/>
      <c r="P29" s="129"/>
      <c r="Q29" s="130"/>
    </row>
    <row r="30" spans="2:17" ht="12.75" customHeight="1" x14ac:dyDescent="0.25">
      <c r="B30" s="42" t="s">
        <v>42</v>
      </c>
      <c r="C30" s="10"/>
      <c r="D30" s="44">
        <f>D29*E8*60/400</f>
        <v>0</v>
      </c>
      <c r="E30" s="5" t="s">
        <v>23</v>
      </c>
      <c r="F30" s="45"/>
      <c r="H30" s="113" t="s">
        <v>67</v>
      </c>
      <c r="I30" s="114"/>
      <c r="J30" s="114"/>
      <c r="K30" s="114"/>
      <c r="L30" s="114"/>
      <c r="M30" s="114"/>
      <c r="N30" s="114"/>
      <c r="O30" s="114"/>
      <c r="P30" s="114"/>
      <c r="Q30" s="149"/>
    </row>
    <row r="31" spans="2:17" ht="12.75" customHeight="1" x14ac:dyDescent="0.25">
      <c r="B31" s="43"/>
      <c r="C31" s="10"/>
      <c r="D31" s="46"/>
      <c r="E31" s="10"/>
      <c r="F31" s="10"/>
      <c r="H31" s="115"/>
      <c r="I31" s="116"/>
      <c r="J31" s="116"/>
      <c r="K31" s="116"/>
      <c r="L31" s="116"/>
      <c r="M31" s="116"/>
      <c r="N31" s="116"/>
      <c r="O31" s="116"/>
      <c r="P31" s="116"/>
      <c r="Q31" s="150"/>
    </row>
    <row r="32" spans="2:17" ht="12.75" customHeight="1" x14ac:dyDescent="0.25">
      <c r="H32" s="117"/>
      <c r="I32" s="118"/>
      <c r="J32" s="118"/>
      <c r="K32" s="118"/>
      <c r="L32" s="118"/>
      <c r="M32" s="118"/>
      <c r="N32" s="118"/>
      <c r="O32" s="118"/>
      <c r="P32" s="118"/>
      <c r="Q32" s="151"/>
    </row>
    <row r="33" spans="2:17" ht="12.75" customHeight="1" x14ac:dyDescent="0.25">
      <c r="H33" s="152" t="s">
        <v>39</v>
      </c>
      <c r="I33" s="153"/>
      <c r="J33" s="153"/>
      <c r="K33" s="153"/>
      <c r="L33" s="153"/>
      <c r="M33" s="120"/>
      <c r="N33" s="123" t="s">
        <v>3</v>
      </c>
      <c r="O33" s="127" t="s">
        <v>49</v>
      </c>
      <c r="P33" s="127"/>
      <c r="Q33" s="128"/>
    </row>
    <row r="34" spans="2:17" ht="12.75" customHeight="1" x14ac:dyDescent="0.25">
      <c r="B34" s="16" t="s">
        <v>26</v>
      </c>
      <c r="C34" s="17"/>
      <c r="D34" s="17"/>
      <c r="E34" s="17"/>
      <c r="F34" s="21"/>
      <c r="H34" s="152"/>
      <c r="I34" s="153"/>
      <c r="J34" s="153"/>
      <c r="K34" s="153"/>
      <c r="L34" s="153"/>
      <c r="M34" s="121"/>
      <c r="N34" s="123"/>
      <c r="O34" s="127"/>
      <c r="P34" s="127"/>
      <c r="Q34" s="128"/>
    </row>
    <row r="35" spans="2:17" ht="12.75" customHeight="1" x14ac:dyDescent="0.25">
      <c r="B35" s="15"/>
      <c r="C35" s="15"/>
      <c r="H35" s="152" t="s">
        <v>40</v>
      </c>
      <c r="I35" s="153"/>
      <c r="J35" s="153"/>
      <c r="K35" s="153"/>
      <c r="L35" s="153"/>
      <c r="M35" s="119"/>
      <c r="N35" s="123" t="s">
        <v>3</v>
      </c>
      <c r="O35" s="127" t="s">
        <v>49</v>
      </c>
      <c r="P35" s="127"/>
      <c r="Q35" s="128"/>
    </row>
    <row r="36" spans="2:17" ht="12.75" customHeight="1" x14ac:dyDescent="0.25">
      <c r="B36" s="104" t="s">
        <v>28</v>
      </c>
      <c r="C36" s="104"/>
      <c r="D36" s="8"/>
      <c r="E36" s="105" t="s">
        <v>27</v>
      </c>
      <c r="F36" s="21"/>
      <c r="H36" s="152"/>
      <c r="I36" s="153"/>
      <c r="J36" s="153"/>
      <c r="K36" s="153"/>
      <c r="L36" s="153"/>
      <c r="M36" s="121"/>
      <c r="N36" s="123"/>
      <c r="O36" s="127"/>
      <c r="P36" s="127"/>
      <c r="Q36" s="128"/>
    </row>
    <row r="37" spans="2:17" ht="12.75" customHeight="1" x14ac:dyDescent="0.25">
      <c r="B37" s="104" t="s">
        <v>2</v>
      </c>
      <c r="C37" s="16"/>
      <c r="D37" s="20">
        <f>E8</f>
        <v>0</v>
      </c>
      <c r="E37" s="17" t="s">
        <v>4</v>
      </c>
      <c r="F37" s="21"/>
      <c r="H37" s="152" t="s">
        <v>41</v>
      </c>
      <c r="I37" s="153"/>
      <c r="J37" s="153"/>
      <c r="K37" s="153"/>
      <c r="L37" s="153"/>
      <c r="M37" s="119"/>
      <c r="N37" s="123" t="s">
        <v>3</v>
      </c>
      <c r="O37" s="127" t="s">
        <v>49</v>
      </c>
      <c r="P37" s="127"/>
      <c r="Q37" s="128"/>
    </row>
    <row r="38" spans="2:17" ht="12.75" customHeight="1" x14ac:dyDescent="0.25">
      <c r="B38" s="42"/>
      <c r="C38" s="43"/>
      <c r="D38" s="106"/>
      <c r="E38" s="15"/>
      <c r="F38" s="15"/>
      <c r="H38" s="160"/>
      <c r="I38" s="161"/>
      <c r="J38" s="161"/>
      <c r="K38" s="161"/>
      <c r="L38" s="161"/>
      <c r="M38" s="121"/>
      <c r="N38" s="124"/>
      <c r="O38" s="129"/>
      <c r="P38" s="129"/>
      <c r="Q38" s="130"/>
    </row>
    <row r="39" spans="2:17" ht="12.75" customHeight="1" x14ac:dyDescent="0.25">
      <c r="B39" s="16" t="s">
        <v>29</v>
      </c>
      <c r="C39" s="21"/>
      <c r="D39" s="107">
        <f>D36*D37*0.6</f>
        <v>0</v>
      </c>
      <c r="E39" s="17" t="s">
        <v>7</v>
      </c>
      <c r="F39" s="21"/>
      <c r="H39" s="115" t="s">
        <v>68</v>
      </c>
      <c r="I39" s="116"/>
      <c r="J39" s="116"/>
      <c r="K39" s="116"/>
      <c r="L39" s="116"/>
      <c r="M39" s="116"/>
      <c r="N39" s="116"/>
      <c r="O39" s="116"/>
      <c r="P39" s="116"/>
      <c r="Q39" s="150"/>
    </row>
    <row r="40" spans="2:17" ht="12.75" customHeight="1" x14ac:dyDescent="0.25">
      <c r="B40" s="16" t="s">
        <v>20</v>
      </c>
      <c r="C40" s="22"/>
      <c r="D40" s="20">
        <f>D36*D37*0.6/0.513</f>
        <v>0</v>
      </c>
      <c r="E40" s="108" t="s">
        <v>3</v>
      </c>
      <c r="F40" s="21"/>
      <c r="H40" s="115"/>
      <c r="I40" s="116"/>
      <c r="J40" s="116"/>
      <c r="K40" s="116"/>
      <c r="L40" s="116"/>
      <c r="M40" s="116"/>
      <c r="N40" s="116"/>
      <c r="O40" s="116"/>
      <c r="P40" s="116"/>
      <c r="Q40" s="150"/>
    </row>
    <row r="41" spans="2:17" ht="12.75" customHeight="1" x14ac:dyDescent="0.25">
      <c r="B41" s="16"/>
      <c r="C41" s="22"/>
      <c r="D41" s="4"/>
      <c r="E41" s="13"/>
      <c r="F41" s="15"/>
      <c r="H41" s="117"/>
      <c r="I41" s="118"/>
      <c r="J41" s="118"/>
      <c r="K41" s="118"/>
      <c r="L41" s="118"/>
      <c r="M41" s="118"/>
      <c r="N41" s="118"/>
      <c r="O41" s="118"/>
      <c r="P41" s="118"/>
      <c r="Q41" s="151"/>
    </row>
    <row r="42" spans="2:17" ht="12.75" customHeight="1" x14ac:dyDescent="0.25">
      <c r="B42" s="16" t="s">
        <v>21</v>
      </c>
      <c r="C42" s="22"/>
      <c r="D42" s="20">
        <f>D36*D37*0.6/4</f>
        <v>0</v>
      </c>
      <c r="E42" s="108" t="s">
        <v>3</v>
      </c>
      <c r="F42" s="21"/>
      <c r="H42" s="115" t="s">
        <v>65</v>
      </c>
      <c r="I42" s="116"/>
      <c r="J42" s="116"/>
      <c r="K42" s="116"/>
      <c r="L42" s="116"/>
      <c r="M42" s="120"/>
      <c r="N42" s="123" t="s">
        <v>3</v>
      </c>
      <c r="O42" s="127" t="s">
        <v>50</v>
      </c>
      <c r="P42" s="127"/>
      <c r="Q42" s="128"/>
    </row>
    <row r="43" spans="2:17" ht="12.75" customHeight="1" x14ac:dyDescent="0.25">
      <c r="B43" s="18" t="s">
        <v>22</v>
      </c>
      <c r="C43" s="109"/>
      <c r="D43" s="20">
        <f>D40-D42</f>
        <v>0</v>
      </c>
      <c r="E43" s="17" t="s">
        <v>3</v>
      </c>
      <c r="F43" s="21"/>
      <c r="H43" s="115"/>
      <c r="I43" s="116"/>
      <c r="J43" s="116"/>
      <c r="K43" s="116"/>
      <c r="L43" s="116"/>
      <c r="M43" s="120"/>
      <c r="N43" s="123"/>
      <c r="O43" s="127"/>
      <c r="P43" s="127"/>
      <c r="Q43" s="128"/>
    </row>
    <row r="44" spans="2:17" ht="12.75" customHeight="1" x14ac:dyDescent="0.25">
      <c r="B44" s="7"/>
      <c r="C44" s="7"/>
      <c r="D44" s="4"/>
      <c r="E44" s="5"/>
      <c r="F44" s="5"/>
      <c r="H44" s="113" t="s">
        <v>66</v>
      </c>
      <c r="I44" s="114"/>
      <c r="J44" s="114"/>
      <c r="K44" s="114"/>
      <c r="L44" s="114"/>
      <c r="M44" s="119"/>
      <c r="N44" s="122" t="s">
        <v>3</v>
      </c>
      <c r="O44" s="125" t="s">
        <v>50</v>
      </c>
      <c r="P44" s="125"/>
      <c r="Q44" s="126"/>
    </row>
    <row r="45" spans="2:17" ht="12.75" customHeight="1" x14ac:dyDescent="0.25">
      <c r="B45" s="7"/>
      <c r="C45" s="7"/>
      <c r="D45" s="4"/>
      <c r="E45" s="5"/>
      <c r="F45" s="5"/>
      <c r="H45" s="115"/>
      <c r="I45" s="116"/>
      <c r="J45" s="116"/>
      <c r="K45" s="116"/>
      <c r="L45" s="116"/>
      <c r="M45" s="120"/>
      <c r="N45" s="123"/>
      <c r="O45" s="127"/>
      <c r="P45" s="127"/>
      <c r="Q45" s="128"/>
    </row>
    <row r="46" spans="2:17" ht="12.75" customHeight="1" x14ac:dyDescent="0.25">
      <c r="B46" s="42" t="s">
        <v>33</v>
      </c>
      <c r="C46" s="10"/>
      <c r="D46" s="10"/>
      <c r="E46" s="10"/>
      <c r="F46" s="36"/>
      <c r="H46" s="117"/>
      <c r="I46" s="118"/>
      <c r="J46" s="118"/>
      <c r="K46" s="118"/>
      <c r="L46" s="118"/>
      <c r="M46" s="121"/>
      <c r="N46" s="124"/>
      <c r="O46" s="129"/>
      <c r="P46" s="129"/>
      <c r="Q46" s="130"/>
    </row>
    <row r="47" spans="2:17" ht="12.75" customHeight="1" x14ac:dyDescent="0.25">
      <c r="B47" s="35" t="s">
        <v>32</v>
      </c>
      <c r="C47" s="19"/>
      <c r="D47" s="19"/>
      <c r="E47" s="19"/>
      <c r="F47" s="34"/>
      <c r="H47" s="115" t="s">
        <v>63</v>
      </c>
      <c r="I47" s="116"/>
      <c r="J47" s="116"/>
      <c r="K47" s="116"/>
      <c r="L47" s="116"/>
      <c r="M47" s="120"/>
      <c r="N47" s="123" t="s">
        <v>3</v>
      </c>
      <c r="O47" s="131" t="s">
        <v>51</v>
      </c>
      <c r="P47" s="131"/>
      <c r="Q47" s="132"/>
    </row>
    <row r="48" spans="2:17" ht="12.75" customHeight="1" x14ac:dyDescent="0.25">
      <c r="H48" s="115"/>
      <c r="I48" s="116"/>
      <c r="J48" s="116"/>
      <c r="K48" s="116"/>
      <c r="L48" s="116"/>
      <c r="M48" s="120"/>
      <c r="N48" s="123"/>
      <c r="O48" s="131"/>
      <c r="P48" s="131"/>
      <c r="Q48" s="132"/>
    </row>
    <row r="49" spans="1:17" ht="9" customHeight="1" x14ac:dyDescent="0.25">
      <c r="H49" s="115"/>
      <c r="I49" s="116"/>
      <c r="J49" s="116"/>
      <c r="K49" s="116"/>
      <c r="L49" s="116"/>
      <c r="M49" s="120"/>
      <c r="N49" s="123"/>
      <c r="O49" s="131"/>
      <c r="P49" s="131"/>
      <c r="Q49" s="132"/>
    </row>
    <row r="50" spans="1:17" ht="21" customHeight="1" x14ac:dyDescent="0.3">
      <c r="B50" s="40" t="s">
        <v>54</v>
      </c>
      <c r="H50" s="113" t="s">
        <v>44</v>
      </c>
      <c r="I50" s="114"/>
      <c r="J50" s="114"/>
      <c r="K50" s="114"/>
      <c r="L50" s="114"/>
      <c r="M50" s="119"/>
      <c r="N50" s="122" t="s">
        <v>3</v>
      </c>
      <c r="O50" s="125" t="s">
        <v>61</v>
      </c>
      <c r="P50" s="125"/>
      <c r="Q50" s="126"/>
    </row>
    <row r="51" spans="1:17" ht="13.8" thickBot="1" x14ac:dyDescent="0.3">
      <c r="B51" s="39" t="s">
        <v>53</v>
      </c>
      <c r="H51" s="143"/>
      <c r="I51" s="144"/>
      <c r="J51" s="144"/>
      <c r="K51" s="144"/>
      <c r="L51" s="144"/>
      <c r="M51" s="158"/>
      <c r="N51" s="165"/>
      <c r="O51" s="166"/>
      <c r="P51" s="166"/>
      <c r="Q51" s="167"/>
    </row>
    <row r="52" spans="1:17" ht="17.399999999999999" customHeight="1" x14ac:dyDescent="0.25">
      <c r="H52" s="153"/>
      <c r="I52" s="153"/>
      <c r="J52" s="153"/>
      <c r="K52" s="153"/>
      <c r="L52" s="153"/>
      <c r="M52" s="164"/>
      <c r="N52" s="123"/>
      <c r="O52" s="127"/>
      <c r="P52" s="127"/>
      <c r="Q52" s="127"/>
    </row>
    <row r="53" spans="1:17" ht="13.2" customHeight="1" thickBot="1" x14ac:dyDescent="0.3">
      <c r="H53" s="153"/>
      <c r="I53" s="153"/>
      <c r="J53" s="153"/>
      <c r="K53" s="153"/>
      <c r="L53" s="153"/>
      <c r="M53" s="164"/>
      <c r="N53" s="123"/>
      <c r="O53" s="127"/>
      <c r="P53" s="127"/>
      <c r="Q53" s="127"/>
    </row>
    <row r="54" spans="1:17" ht="17.399999999999999" x14ac:dyDescent="0.3">
      <c r="B54" s="79" t="s">
        <v>62</v>
      </c>
      <c r="C54" s="80"/>
      <c r="D54" s="80"/>
      <c r="E54" s="80"/>
      <c r="F54" s="81"/>
      <c r="I54" s="40" t="s">
        <v>46</v>
      </c>
      <c r="K54" s="39"/>
      <c r="L54" s="39"/>
      <c r="M54" s="39"/>
    </row>
    <row r="55" spans="1:17" ht="17.399999999999999" customHeight="1" thickBot="1" x14ac:dyDescent="0.3">
      <c r="A55" s="3"/>
      <c r="B55" s="82"/>
      <c r="C55" s="83"/>
      <c r="D55" s="83"/>
      <c r="E55" s="83"/>
      <c r="F55" s="84"/>
      <c r="I55" s="47" t="s">
        <v>52</v>
      </c>
      <c r="K55" s="15"/>
      <c r="L55" s="15"/>
      <c r="M55" s="15"/>
      <c r="N55" s="61"/>
      <c r="O55" s="15"/>
      <c r="P55" s="15"/>
    </row>
    <row r="56" spans="1:17" ht="13.2" customHeight="1" x14ac:dyDescent="0.25"/>
    <row r="57" spans="1:17" ht="18" thickBot="1" x14ac:dyDescent="0.35">
      <c r="D57" s="48"/>
      <c r="I57" s="40" t="s">
        <v>57</v>
      </c>
    </row>
    <row r="58" spans="1:17" ht="13.8" x14ac:dyDescent="0.25">
      <c r="B58" s="86" t="s">
        <v>64</v>
      </c>
      <c r="C58" s="80"/>
      <c r="D58" s="80"/>
      <c r="E58" s="80"/>
      <c r="F58" s="81"/>
      <c r="I58" s="49" t="s">
        <v>48</v>
      </c>
    </row>
    <row r="59" spans="1:17" ht="13.8" thickBot="1" x14ac:dyDescent="0.3">
      <c r="B59" s="82"/>
      <c r="C59" s="83"/>
      <c r="D59" s="83"/>
      <c r="E59" s="83"/>
      <c r="F59" s="84"/>
    </row>
  </sheetData>
  <sheetProtection password="C579" sheet="1" objects="1" scenarios="1"/>
  <protectedRanges>
    <protectedRange sqref="E6:E7 M47:M48 D29 D36 M28 M33 M35 M37 M42 M50 M52 M44:M45 E14:E16" name="Bereich1"/>
  </protectedRanges>
  <mergeCells count="49">
    <mergeCell ref="M50:M51"/>
    <mergeCell ref="D28:E28"/>
    <mergeCell ref="H35:L36"/>
    <mergeCell ref="H37:L38"/>
    <mergeCell ref="O52:Q53"/>
    <mergeCell ref="H52:L53"/>
    <mergeCell ref="M28:M29"/>
    <mergeCell ref="M33:M34"/>
    <mergeCell ref="M35:M36"/>
    <mergeCell ref="M52:M53"/>
    <mergeCell ref="H39:Q41"/>
    <mergeCell ref="N50:N51"/>
    <mergeCell ref="O50:Q51"/>
    <mergeCell ref="O42:Q43"/>
    <mergeCell ref="N42:N43"/>
    <mergeCell ref="N52:N53"/>
    <mergeCell ref="H50:L51"/>
    <mergeCell ref="H26:L27"/>
    <mergeCell ref="M26:M27"/>
    <mergeCell ref="M37:M38"/>
    <mergeCell ref="M42:M43"/>
    <mergeCell ref="H42:L43"/>
    <mergeCell ref="H30:Q32"/>
    <mergeCell ref="N37:N38"/>
    <mergeCell ref="O37:Q38"/>
    <mergeCell ref="H33:L34"/>
    <mergeCell ref="O33:Q34"/>
    <mergeCell ref="O35:Q36"/>
    <mergeCell ref="H28:L29"/>
    <mergeCell ref="N35:N36"/>
    <mergeCell ref="N28:N29"/>
    <mergeCell ref="O28:Q29"/>
    <mergeCell ref="N33:N34"/>
    <mergeCell ref="P26:Q27"/>
    <mergeCell ref="N26:O27"/>
    <mergeCell ref="P10:Q10"/>
    <mergeCell ref="E10:F10"/>
    <mergeCell ref="J10:K10"/>
    <mergeCell ref="L10:M10"/>
    <mergeCell ref="N10:O10"/>
    <mergeCell ref="H10:I10"/>
    <mergeCell ref="H44:L46"/>
    <mergeCell ref="M44:M46"/>
    <mergeCell ref="N44:N46"/>
    <mergeCell ref="O44:Q46"/>
    <mergeCell ref="H47:L49"/>
    <mergeCell ref="M47:M49"/>
    <mergeCell ref="N47:N49"/>
    <mergeCell ref="O47:Q49"/>
  </mergeCells>
  <phoneticPr fontId="2" type="noConversion"/>
  <pageMargins left="0.78740157499999996" right="0.78740157499999996" top="0.984251969" bottom="0.984251969" header="0.4921259845" footer="0.4921259845"/>
  <pageSetup paperSize="9" scale="55" orientation="landscape" r:id="rId1"/>
  <headerFooter alignWithMargins="0"/>
  <ignoredErrors>
    <ignoredError sqref="D37" unlockedFormula="1"/>
    <ignoredError sqref="J16 L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Rehydrierung</vt:lpstr>
    </vt:vector>
  </TitlesOfParts>
  <Company>Kantonsspital Luzern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M. Berger</dc:creator>
  <cp:lastModifiedBy>neuhauth</cp:lastModifiedBy>
  <cp:lastPrinted>2018-12-27T18:03:52Z</cp:lastPrinted>
  <dcterms:created xsi:type="dcterms:W3CDTF">2008-06-18T10:06:44Z</dcterms:created>
  <dcterms:modified xsi:type="dcterms:W3CDTF">2018-12-27T18:03:55Z</dcterms:modified>
</cp:coreProperties>
</file>